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งบรับ - จ่าย 59" sheetId="1" r:id="rId1"/>
    <sheet name="งบแสดงฐานะการเงิน" sheetId="2" r:id="rId2"/>
    <sheet name="หมายเหตุ 1" sheetId="3" r:id="rId3"/>
    <sheet name="หมายเหตุ 2" sheetId="4" r:id="rId4"/>
    <sheet name="รายละเอียดทรัพย์สิน" sheetId="5" r:id="rId5"/>
    <sheet name="หมายเหตุ  3" sheetId="6" r:id="rId6"/>
    <sheet name="หมายเหตุ 4" sheetId="7" r:id="rId7"/>
    <sheet name="หมายเหตุ 5" sheetId="8" r:id="rId8"/>
    <sheet name="หมายเหตุ 6" sheetId="9" r:id="rId9"/>
    <sheet name="หมายเหตุ 7" sheetId="10" r:id="rId10"/>
    <sheet name="หมายเหตุ 8" sheetId="11" r:id="rId11"/>
    <sheet name="รายละเอียดแนบท้ายหมายเหตุ 8" sheetId="12" r:id="rId12"/>
    <sheet name="งบทดลองหลังปิดบัญชี" sheetId="13" r:id="rId13"/>
    <sheet name="งบกลาง" sheetId="14" r:id="rId14"/>
    <sheet name="บริหารงานทั่วไป" sheetId="15" r:id="rId15"/>
    <sheet name="รักษาความสงบภายใน" sheetId="16" r:id="rId16"/>
    <sheet name="การศึกษา" sheetId="17" r:id="rId17"/>
    <sheet name="สาธารณสุข" sheetId="18" r:id="rId18"/>
    <sheet name="เคหะและชุมชน" sheetId="19" r:id="rId19"/>
    <sheet name="สร้างความเข้มแข็งของชุมชน" sheetId="20" r:id="rId20"/>
    <sheet name="การศาสนาวัฒนธรรมและนันทนาการ" sheetId="21" r:id="rId21"/>
    <sheet name="การเกษตร" sheetId="22" r:id="rId22"/>
    <sheet name="รายงานเงินรายรับตามแผนงานรวม" sheetId="23" r:id="rId23"/>
    <sheet name="Sheet7" sheetId="24" r:id="rId24"/>
    <sheet name="Sheet1" sheetId="25" r:id="rId25"/>
    <sheet name="Sheet5" sheetId="26" r:id="rId26"/>
  </sheets>
  <definedNames>
    <definedName name="_xlnm.Print_Titles" localSheetId="11">'รายละเอียดแนบท้ายหมายเหตุ 8'!$6:$7</definedName>
    <definedName name="_xlnm.Print_Titles" localSheetId="8">'หมายเหตุ 6'!$5:$5</definedName>
  </definedNames>
  <calcPr fullCalcOnLoad="1"/>
</workbook>
</file>

<file path=xl/sharedStrings.xml><?xml version="1.0" encoding="utf-8"?>
<sst xmlns="http://schemas.openxmlformats.org/spreadsheetml/2006/main" count="1275" uniqueCount="492">
  <si>
    <t>รายการ</t>
  </si>
  <si>
    <t>รหัสบัญชี</t>
  </si>
  <si>
    <t>เดบิท</t>
  </si>
  <si>
    <t>เครดิต</t>
  </si>
  <si>
    <t>เงินสด</t>
  </si>
  <si>
    <t>-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</si>
  <si>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</si>
  <si>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</si>
  <si>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</si>
  <si>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</si>
  <si>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</si>
  <si>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</si>
  <si>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</si>
  <si>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</si>
  <si>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เงินทุนสำรองเงินสะสม</t>
  </si>
  <si>
    <t>รายจ่ายค้างจ่าย</t>
  </si>
  <si>
    <t>เงินสะสม</t>
  </si>
  <si>
    <t>รายจ่ายอื่น</t>
  </si>
  <si>
    <t>ประมาณการ</t>
  </si>
  <si>
    <t>รวม</t>
  </si>
  <si>
    <t>รายรับ</t>
  </si>
  <si>
    <t>เงินเดือน(ฝ่ายการเมือง)</t>
  </si>
  <si>
    <t>110201</t>
  </si>
  <si>
    <t>110202</t>
  </si>
  <si>
    <t>เงินเดือน (ฝ่ายประจำ)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</si>
  <si>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</si>
  <si>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</si>
  <si>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</si>
  <si>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</si>
  <si>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</si>
  <si>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</si>
  <si>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</si>
  <si>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</si>
  <si>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510000</t>
  </si>
  <si>
    <t>400000</t>
  </si>
  <si>
    <t>210402</t>
  </si>
  <si>
    <t>320000</t>
  </si>
  <si>
    <t>300000</t>
  </si>
  <si>
    <t>รายจ่ายจริง</t>
  </si>
  <si>
    <t>+</t>
  </si>
  <si>
    <t>สูง</t>
  </si>
  <si>
    <t>ต่ำ</t>
  </si>
  <si>
    <t>ครุภัณฑ์คอมพิวเตอร์</t>
  </si>
  <si>
    <t>ครุภัณฑ์การเกษตร</t>
  </si>
  <si>
    <t>เงินภาษีหัก   ณ  ที่จ่าย</t>
  </si>
  <si>
    <t>เงินประกันสัญญา</t>
  </si>
  <si>
    <t>เงินค่าใช้จ่ายในการจัดเก็บภาษีบำรุงท้องที่   5%</t>
  </si>
  <si>
    <t>เงินค่าใช้จ่ายในการจัดเก็บภาษีบำรุงท้องที่   6%</t>
  </si>
  <si>
    <t>เงินทุนโครงการเศรษฐกิจชุมชน</t>
  </si>
  <si>
    <t>จำนวนเงิน</t>
  </si>
  <si>
    <t>หมายเหตุ</t>
  </si>
  <si>
    <t>รายละเอียดทรัพย์สิน</t>
  </si>
  <si>
    <t>ประเภททรัพย์สิน</t>
  </si>
  <si>
    <t>รับเพิ่มงวดนี้</t>
  </si>
  <si>
    <t>รายรับจริง</t>
  </si>
  <si>
    <t>รายรับตามประมาณการ</t>
  </si>
  <si>
    <t xml:space="preserve">           ภาษีอากร</t>
  </si>
  <si>
    <t xml:space="preserve">          ค่าธรรมเนียม  ค่าปรับและใบอนุญาต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</si>
  <si>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</si>
  <si>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</si>
  <si>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</si>
  <si>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</si>
  <si>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</si>
  <si>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</si>
  <si>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>รวมเงินตามประมาณการรายรับทั้งสิ้น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</si>
  <si>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</si>
  <si>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</si>
  <si>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          รวมรายรับทั้งสิ้น</t>
  </si>
  <si>
    <t>รายจ่ายตามประมาณการ</t>
  </si>
  <si>
    <t xml:space="preserve">               งบกลาง</t>
  </si>
  <si>
    <t xml:space="preserve">                ค่าตอบแทน</t>
  </si>
  <si>
    <t xml:space="preserve">                ค่าใช้สอย</t>
  </si>
  <si>
    <t xml:space="preserve">                ค่าวัสดุ</t>
  </si>
  <si>
    <t xml:space="preserve">                ค่าสาธารณูปโภค</t>
  </si>
  <si>
    <t xml:space="preserve">                เงินอุดหนุน</t>
  </si>
  <si>
    <t xml:space="preserve"> 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</si>
  <si>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</si>
  <si>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</si>
  <si>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</si>
  <si>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</si>
  <si>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 xml:space="preserve">                                      รวมรายจ่ายทั้งสิ้น</t>
  </si>
  <si>
    <t xml:space="preserve">                                                                 สูงกว่า</t>
  </si>
  <si>
    <t xml:space="preserve">                                            รายรับ                                   รายจ่าย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</si>
  <si>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</si>
  <si>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ยกมาจากงวดก่อน</t>
  </si>
  <si>
    <t>จำหน่ายงวดนี้</t>
  </si>
  <si>
    <t xml:space="preserve">ยกไปงวดหน้า </t>
  </si>
  <si>
    <t>ก</t>
  </si>
  <si>
    <t>อสังหาริมทรัพย์</t>
  </si>
  <si>
    <t>รายได้องค์การ</t>
  </si>
  <si>
    <t>บริหารส่วนตำบล</t>
  </si>
  <si>
    <t xml:space="preserve">  -  อาคาร</t>
  </si>
  <si>
    <t>ข</t>
  </si>
  <si>
    <t>สังหาริมทรัพย์</t>
  </si>
  <si>
    <t xml:space="preserve">  -  ครุภัณฑ์สำนักงาน</t>
  </si>
  <si>
    <t xml:space="preserve">  -  ครุภัณฑ์ยานพาหนะและขนส่ง</t>
  </si>
  <si>
    <t xml:space="preserve">  -  ครุภัณฑ์การเกษตร</t>
  </si>
  <si>
    <t xml:space="preserve">  -  ครุภัณฑ์ไฟฟ้าและวิทยุ</t>
  </si>
  <si>
    <t xml:space="preserve">  -  ครุภัณฑ์โฆษณาและเผยแพร่</t>
  </si>
  <si>
    <t xml:space="preserve">  -  ครุภัณฑ์วิทยาศาสตร์หรือการแพทย์</t>
  </si>
  <si>
    <t xml:space="preserve">  -  ครุภัณฑ์งานบ้านงานครัว</t>
  </si>
  <si>
    <t xml:space="preserve">  -  ครุภัณฑ์สำรวจ</t>
  </si>
  <si>
    <t xml:space="preserve">  -  ครุภัณฑ์อื่น</t>
  </si>
  <si>
    <t>งบแสดงฐานะการเงิน</t>
  </si>
  <si>
    <t>ทรัพย์สินตามงบทรัพย์สิน</t>
  </si>
  <si>
    <t xml:space="preserve">               เงินเดือน (ฝ่ายประจำ)</t>
  </si>
  <si>
    <t xml:space="preserve">                เงินเดือน (ฝ่ายการเมือง)</t>
  </si>
  <si>
    <t xml:space="preserve">       (ลงชื่อ)...........................                                       (ลงชื่อ).............................................                                  (ลงชื่อ).......................................</t>
  </si>
  <si>
    <t>หมายเหตุ   ประกอบงบแสดงฐานะการเงิน</t>
  </si>
  <si>
    <t>เงินฝากธนาคาร</t>
  </si>
  <si>
    <t>กรุงไทย</t>
  </si>
  <si>
    <t>ธกส.</t>
  </si>
  <si>
    <t>รวมทั้งสิ้น</t>
  </si>
  <si>
    <t>บวก</t>
  </si>
  <si>
    <t>รายรับจริงสูงกว่ารายจ่ายจริง</t>
  </si>
  <si>
    <t>หัก</t>
  </si>
  <si>
    <t>จ่ายขาดเงินสะสม</t>
  </si>
  <si>
    <t>องค์การบริหารส่วนตำบลทรายขาว  อำเภอหัวไทร จังหวัดนครศรีธรรมราช</t>
  </si>
  <si>
    <t xml:space="preserve">               (นางกัลยา    ชุมทอง)                                                    (นางจันทนา   คงเกตุ)                                                        (นายสุรินทร์     สงหนู)</t>
  </si>
  <si>
    <t xml:space="preserve">                ผู้อำนวยการกองคลัง                                             ปลัดองค์การบริหารส่วนตำบลทรายขาว            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</si>
  <si>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</si>
  <si>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(ลงชื่อ).........................................              (ลงชื่อ)...............................................                  (ลงชื่อ).............................................</t>
  </si>
  <si>
    <t>ทุนสำรองเงินสะสม</t>
  </si>
  <si>
    <t>230100</t>
  </si>
  <si>
    <t>เงินรับฝาก  (หมายเหตุ 1)</t>
  </si>
  <si>
    <t>551000</t>
  </si>
  <si>
    <t>561000</t>
  </si>
  <si>
    <t>ค่าครุภัณฑ์ (ก)</t>
  </si>
  <si>
    <t>ค่าวัสดุ  (ก)</t>
  </si>
  <si>
    <t>เงินเดือน(ฝ่ายประจำ)  (ก)</t>
  </si>
  <si>
    <t>งบกลาง  (ก)</t>
  </si>
  <si>
    <t>110602</t>
  </si>
  <si>
    <t>ลูกหนี้ภาษีบำรุงท้องที่</t>
  </si>
  <si>
    <t>เงินฝาก ธนาคารกรุงไทย 826-0-03206-6 ประเภท  - ออมทรัพย์</t>
  </si>
  <si>
    <t>เงินฝาก ธกส.  715-2-43951-2         ประเภท  - ออมทรัพย์</t>
  </si>
  <si>
    <t>เงินฝาก ธกส.  715-2-46783-6         ประเภท  - ออมทรัพย์</t>
  </si>
  <si>
    <t>เงินฝาก ธกส.  715-2-41557-0         ประเภท  - ออมทรัพย์</t>
  </si>
  <si>
    <t>เงินฝาก ธนาคารกรุงไทย 826-6-00852-3ประเภท-กระแสรายวัน</t>
  </si>
  <si>
    <t>งบทดลอง   (หลังปิดบัญชี)</t>
  </si>
  <si>
    <t xml:space="preserve"> - รั้ว</t>
  </si>
  <si>
    <t>เงินอุดหนุนจาก</t>
  </si>
  <si>
    <t>รัฐบาล</t>
  </si>
  <si>
    <t>ค</t>
  </si>
  <si>
    <t xml:space="preserve"> - เครื่องสูบน้ำแบบซัมเมิ้สซิเบิ้ล</t>
  </si>
  <si>
    <t xml:space="preserve"> - เครื่องสูบน้ำแบบหอยโข่ง</t>
  </si>
  <si>
    <t>เงินงบประมาณ</t>
  </si>
  <si>
    <t>ประเภทออมทรัพย์(826-0-03206-6)</t>
  </si>
  <si>
    <t>ประเภทออมทรัพย์(715-2-41557-0)</t>
  </si>
  <si>
    <t>ประเภทออมทรัพย์(715-2-46783-6)</t>
  </si>
  <si>
    <t>(ลงชื่อ).........................................         (ลงชื่อ)...............................................              (ลงชื่อ).............................................</t>
  </si>
  <si>
    <t>เงินรอคืนจังหวัด</t>
  </si>
  <si>
    <t>เป็นกรณีพิเศษ</t>
  </si>
  <si>
    <t>(ลงชื่อ).........................................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</si>
  <si>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(นางจันทนา  คงเกตุ)                                              (นายสุรินทร์   สงหนู)</t>
  </si>
  <si>
    <t xml:space="preserve">          ผู้อำนวยการกองคลัง           ปลัดองค์การบริหารส่วนตำบลทรายขาว         นายกองค์การบริหารส่วนตำบลทรายขาว</t>
  </si>
  <si>
    <t>ง</t>
  </si>
  <si>
    <t>เงินอุดหนุนระบุ</t>
  </si>
  <si>
    <t>วัตถุประสงค์</t>
  </si>
  <si>
    <t>สินทรัพย์</t>
  </si>
  <si>
    <t>สินทรัพย์หมุนเวียน</t>
  </si>
  <si>
    <t>เงินสดและเงินฝากธนาคาร</t>
  </si>
  <si>
    <t xml:space="preserve"> - เครื่องปริ้นเตอร์</t>
  </si>
  <si>
    <t>ครุภัณฑ์สำรวจ</t>
  </si>
  <si>
    <t>แหล่งที่มาของทรัพย์สินทั้งหมด</t>
  </si>
  <si>
    <t>ชื่อ</t>
  </si>
  <si>
    <t>หมายเหตุ 2  งบทรัพย์สิน</t>
  </si>
  <si>
    <t>หมายเหตุ  3  เงินสดและเงินฝากธนาคาร</t>
  </si>
  <si>
    <t>ประเภทออมทรัพย์(715-2-43951-2)</t>
  </si>
  <si>
    <t>หมายเหตุประกอบงบแสดงฐานะการเงิน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</si>
  <si>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</si>
  <si>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</si>
  <si>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</si>
  <si>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</si>
  <si>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</si>
  <si>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</si>
  <si>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โครงการอาหารกลางวันศูนย์</t>
  </si>
  <si>
    <t>พัฒนาเด็กเล็กวัดโคกยาง</t>
  </si>
  <si>
    <t>แผนงานการศึกษา</t>
  </si>
  <si>
    <t>แผนงานเคหะและชุมชน</t>
  </si>
  <si>
    <t>งานไฟฟ้าถนน</t>
  </si>
  <si>
    <t>ที่ดินและสิ่งก่อสร้าง</t>
  </si>
  <si>
    <t xml:space="preserve"> </t>
  </si>
  <si>
    <t>แผนงานบริหารงานทั่วไป</t>
  </si>
  <si>
    <t>งานบริหารทั่วไป</t>
  </si>
  <si>
    <t>(ลงชื่อ).........................................                                                              (ลงชื่อ)...............................................                                                                (ลงชื่อ).............................................</t>
  </si>
  <si>
    <t xml:space="preserve">               (นางกัลยา  ชุมทอง)                                                                                  (นางจันทนา  คงเกตุ)                                                                                         (นายสุรินทร์   สงหนู)</t>
  </si>
  <si>
    <t xml:space="preserve">               ผู้อำนวยการกองคลัง                                                                 ปลัดองค์การบริหารส่วนตำบลทรายขาว                                                      นายกองค์การบริหารส่วนตำบลทรายขาว</t>
  </si>
  <si>
    <t>ค่าตอบแทนผู้ปฎิบัติราชการ</t>
  </si>
  <si>
    <t>อันเป็นประโยชน์แก่องค์กร</t>
  </si>
  <si>
    <t>ปกครองส่วนท้องถิ่น</t>
  </si>
  <si>
    <t>เงินประโยชน์ตอบแทนอื่น</t>
  </si>
  <si>
    <t>หัก 25% ของรายรับจริงสูงกว่ารายจ่ายจริง</t>
  </si>
  <si>
    <t xml:space="preserve">                 (เงินทุนสำรองเงินสะสม)</t>
  </si>
  <si>
    <t>รับจริงสูงกว่ารายจ่ายจริงหลังหักเงินทุนสำรองเงินสะสม</t>
  </si>
  <si>
    <t>1.  ลูกหนี้ค่าภาษีบำรุงท้องที่</t>
  </si>
  <si>
    <t>2.  เงินสะสมที่สามารถนำไปใช้ได้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</si>
  <si>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</si>
  <si>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</si>
  <si>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</si>
  <si>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</si>
  <si>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</si>
  <si>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</si>
  <si>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ค่าติดตั้งระบบไฟฟ้าและ</t>
  </si>
  <si>
    <t>อุปกรณ์ ซึ่งเป็นการติดตั้ง</t>
  </si>
  <si>
    <t>ครั้งแรกในอาคารหรือ</t>
  </si>
  <si>
    <t>สถานที่ราชการพร้อมการ</t>
  </si>
  <si>
    <t>ก่อสร้างหรือภายหลังการ</t>
  </si>
  <si>
    <t xml:space="preserve">ก่อสร้าง </t>
  </si>
  <si>
    <t>(ลงชื่อ).........................................                                                         (ลงชื่อ)...............................................                                                   (ลงชื่อ).............................................</t>
  </si>
  <si>
    <t xml:space="preserve">           (นางกัลยา  ชุมทอง)                                                                       (นางจันทนา  คงเกตุ)                                                                       (นายสุรินทร์   สงหนู)</t>
  </si>
  <si>
    <t xml:space="preserve">          ผู้อำนวยการกองคลัง                                                         ปลัดองค์การบริหารส่วนตำบลทรายขาว                                              นายกองค์การบริหารส่วนตำบลทรายขาว</t>
  </si>
  <si>
    <t xml:space="preserve">           (นางกัลยา  ชุมทอง)                      (นางจันทนา  คงเกตุ)                                (นายสุรินทร์   สงหนู)</t>
  </si>
  <si>
    <t xml:space="preserve">          ผู้อำนวยการกองคลัง       ปลัดองค์การบริหารส่วนตำบลทรายขาว  นายกองค์การบริหารส่วนตำบลทรายขาว</t>
  </si>
  <si>
    <t>ประเภทลูกหนี้</t>
  </si>
  <si>
    <t>ประจำปี</t>
  </si>
  <si>
    <t>จำนวนราย</t>
  </si>
  <si>
    <t xml:space="preserve">           (นางกัลยา  ชุมทอง)                      (นางจันทนา  คงเกตุ)                                 (นายสุรินทร์   สงหนู)</t>
  </si>
  <si>
    <t xml:space="preserve">          ผู้อำนวยการกองคลัง          ปลัดองค์การบริหารส่วนตำบลทรายขาว      นายกองค์การบริหารส่วนตำบลทรายขาว</t>
  </si>
  <si>
    <t xml:space="preserve">          ผู้อำนวยการกองคลัง              ปลัดองค์การบริหารส่วนตำบลทรายขาว         นายกองค์การบริหารส่วนตำบลทรายขาว</t>
  </si>
  <si>
    <t xml:space="preserve">           (นางกัลยา  ชุมทอง)                           (นางจันทนา  คงเกตุ)                                    (นายสุรินทร์   สงหนู)</t>
  </si>
  <si>
    <t>ลูกหนี้ค่าภาษี</t>
  </si>
  <si>
    <t>รวมสินทรัพย์</t>
  </si>
  <si>
    <t>หนี้สิน</t>
  </si>
  <si>
    <t>หนี้สินหมุนเวียน</t>
  </si>
  <si>
    <t>เงินรับฝาก</t>
  </si>
  <si>
    <t>รวมหนี้สิน</t>
  </si>
  <si>
    <t>รวมหนี้สินและเงินสะสม</t>
  </si>
  <si>
    <t>ลูกหนี้โครงการเศรษฐกิจชุมชน</t>
  </si>
  <si>
    <t>รวมเงินสะสม</t>
  </si>
  <si>
    <t>หมายเหตุประกอบงบแสดงฐานะการเงินเป็นส่วนหนึ่งของงบการเงินนี้</t>
  </si>
  <si>
    <t>(ลงชื่อ).........................................                  (ลงชื่อ)...............................................                           (ลงชื่อ).............................................</t>
  </si>
  <si>
    <t xml:space="preserve">           (นางกัลยา  ชุมทอง)                                       (นางจันทนา  คงเกตุ)                                                   (นายสุรินทร์   สงหนู)</t>
  </si>
  <si>
    <t xml:space="preserve">          ผู้อำนวยการกองคลัง                ปลัดองค์การบริหารส่วนตำบลทรายขาว                 นายกองค์การบริหารส่วนตำบลทรายขาว</t>
  </si>
  <si>
    <t xml:space="preserve">           (นางกัลยา  ชุมทอง)                            (นางจันทนา  คงเกตุ)                                   (นายสุรินทร์   สงหนู)</t>
  </si>
  <si>
    <t xml:space="preserve">          ผู้อำนวยการกองคลัง             ปลัดองค์การบริหารส่วนตำบลทรายขาว         นายกองค์การบริหารส่วนตำบลทรายขาว</t>
  </si>
  <si>
    <t>ลูกหนี้เงินทุนโครงการเศรษฐกิจชุนชน</t>
  </si>
  <si>
    <t>110609</t>
  </si>
  <si>
    <t>รายงานรายจ่ายในการดำเนินงานที่จ่ายจากเงินรายรับตามแผนงาน  งบกลาง</t>
  </si>
  <si>
    <t>งบ</t>
  </si>
  <si>
    <t>รายงานรายจ่ายในการดำเนินงานที่จ่ายจากเงินรายรับตามแผนงาน  บริหารงานทั่วไป</t>
  </si>
  <si>
    <t>งานบริหารงานทั่วไป</t>
  </si>
  <si>
    <t>งานวางแผนสถิติ</t>
  </si>
  <si>
    <t>และวิชาการ</t>
  </si>
  <si>
    <t>งานบริหารงานคลัง</t>
  </si>
  <si>
    <t>งบบุคลากร</t>
  </si>
  <si>
    <t>เงินเดือน (ฝ่ายการเมือง)</t>
  </si>
  <si>
    <t>งบดำเนินการ</t>
  </si>
  <si>
    <t>งบลงทุน</t>
  </si>
  <si>
    <t>งบรายจ่ายอื่น</t>
  </si>
  <si>
    <t>งบเงินอุดหนุน</t>
  </si>
  <si>
    <t>หมายเหตุ  ระบุเงินงบประมาณหรือเงินอุดหนุนระบุวัตถุประสงค์/เฉพาะกิจ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</si>
  <si>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</si>
  <si>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เกี่ยวกับการรักษา</t>
  </si>
  <si>
    <t>ความสงบภายใน</t>
  </si>
  <si>
    <t>งานเทศกิจ</t>
  </si>
  <si>
    <t>งานป้องกันฝ่าย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</si>
  <si>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</si>
  <si>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</si>
  <si>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</si>
  <si>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เกี่ยวกับการศึกษา</t>
  </si>
  <si>
    <t>งานระดับก่อน</t>
  </si>
  <si>
    <t>วัยเรียนและ</t>
  </si>
  <si>
    <t>ประถมศึกษา</t>
  </si>
  <si>
    <t>งานระดับ</t>
  </si>
  <si>
    <t>มัธยมศึกษา</t>
  </si>
  <si>
    <t>รายงานรายจ่ายในการดำเนินงานที่จ่ายจากเงินรายรับตามแผนงาน  สาธารณสุข</t>
  </si>
  <si>
    <t>เกี่ยวกับสาธารณสุข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</si>
  <si>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</si>
  <si>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</si>
  <si>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</si>
  <si>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</si>
  <si>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รายงานรายจ่ายในการดำเนินงานที่จ่ายจากเงินรายรับตามแผนงาน  เคหะและชุมชน</t>
  </si>
  <si>
    <t>เกี่ยวกับเคหะชุมชน</t>
  </si>
  <si>
    <t>งานกำจัดขยะ</t>
  </si>
  <si>
    <t>มูลฝอยและสิ่งปฎิกูล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</si>
  <si>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</si>
  <si>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เกี่ยวกับการสร้างความ</t>
  </si>
  <si>
    <t>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</si>
  <si>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</si>
  <si>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</si>
  <si>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</si>
  <si>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</si>
  <si>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เกี่ยวกับศาสนาวัฒนธรรม</t>
  </si>
  <si>
    <t>และนันทนาการ</t>
  </si>
  <si>
    <t>งานกีฬาและ</t>
  </si>
  <si>
    <t>นันทนาการ</t>
  </si>
  <si>
    <t>งานศานาและ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</si>
  <si>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</si>
  <si>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</si>
  <si>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งานส่งเสริมการเกษตร</t>
  </si>
  <si>
    <t>งานอนุรักษ์แหล่งน้ำ</t>
  </si>
  <si>
    <t>และป่าไม้</t>
  </si>
  <si>
    <t>สาธารณะ</t>
  </si>
  <si>
    <t>งานสวน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</si>
  <si>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</si>
  <si>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</si>
  <si>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</si>
  <si>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</si>
  <si>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</si>
  <si>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</si>
  <si>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</si>
  <si>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</si>
  <si>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</si>
  <si>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รายจ่าย</t>
  </si>
  <si>
    <t>รวมรายจ่าย</t>
  </si>
  <si>
    <t>รวมรายรับ</t>
  </si>
  <si>
    <t>รายรับสูงกว่าหรือ(ต่ำกว่า)รายจ่าย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</si>
  <si>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</si>
  <si>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</si>
  <si>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>งบดำเนินงาน</t>
  </si>
  <si>
    <t>เงินอุดหนุนเฉพาะกิจ</t>
  </si>
  <si>
    <t>เงินอุดหนุนระบ</t>
  </si>
  <si>
    <t>เฉพาะกิจ</t>
  </si>
  <si>
    <t xml:space="preserve">               ผู้อำนวยการกองคลัง                                                                 ปลัดองค์การบริหารส่วนตำบลทรายขาว                                   นายกองค์การบริหารส่วนตำบลทรายขาว</t>
  </si>
  <si>
    <t xml:space="preserve">               (นางกัลยา  ชุมทอง)                                                                                  (นางจันทนา  คงเกตุ)                                                                          (นายสุรินทร์   สงหนู)</t>
  </si>
  <si>
    <t>(ลงชื่อ).........................................                                                              (ลงชื่อ)...............................................                                                     (ลงชื่อ).............................................</t>
  </si>
  <si>
    <t>งบแสดงผลการดำเนินงานจ่ายจากเงินรายรับ</t>
  </si>
  <si>
    <t>ข้อมูลทั่วไป</t>
  </si>
  <si>
    <t xml:space="preserve"> - ข้อมูลทั่วไปของ อบต.ทรายขาว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</si>
  <si>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</si>
  <si>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</si>
  <si>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>ตามประกาศกระทรวงมหาดไทย  เรื่อง  หลักเกณฑ์และวิธีปฎิบัติการบันทึกบัญชี  การจัดทำ</t>
  </si>
  <si>
    <t>ทะเบียน  และรายงานการเงินขององค์กรปกครองส่วนท้องถิ่น  เมื่อวันที่  20  มีนาคม  พ.ศ. 2558</t>
  </si>
  <si>
    <t>และหนังสือสั่งการที่เกี่ยวข้อง</t>
  </si>
  <si>
    <t>1.2  รายการเปิดเผยอื่นใด  (ถ้ามี)</t>
  </si>
  <si>
    <t xml:space="preserve">ทิศตะวันออกเฉียงใต้ ของจังหวัดนครศรีธรรมราช ห่างจากจังหวัดนครศรีธรรมราช ประมาณ 63 </t>
  </si>
  <si>
    <t xml:space="preserve">กิโลเมตร ใช้เวลาเดินทางประมาณ 1 ชั่วโมง และตั้งอยู่ทางทิศตะวันตกของที่ตั้งที่ว่าการอำเภอหัวไทร </t>
  </si>
  <si>
    <t xml:space="preserve">ประมาณ  7  กิโลเมตร ใช้เวลาเดินทาง ประมาณ  10 –15 นาที มีเนื้อที่ประมาณ  53.356  </t>
  </si>
  <si>
    <t xml:space="preserve">ตารางกิโลเมตร หรือ   33,347.50 ไร่ มีจำนวนครัวเรือน 2,389 ครัวเรือน และมีประชากร </t>
  </si>
  <si>
    <t xml:space="preserve">7,798 คน </t>
  </si>
  <si>
    <t xml:space="preserve">          องค์การบริหารส่วนตำบลทรายขาว อำเภอหัวไทร จังหวัดนครศรีธรรมราช อยู่ทาง     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</si>
  <si>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</si>
  <si>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>รายได้จากรัฐบาลค้างรับ</t>
  </si>
  <si>
    <t>110611</t>
  </si>
  <si>
    <t>(ลงชื่อ).........................................                                                         (ลงชื่อ)...............................................                                                         (ลงชื่อ).............................................</t>
  </si>
  <si>
    <t xml:space="preserve">         (นางกัลยา  ชุมทอง)                                                                       (นางจันทนา  คงเกตุ)                                                                             (นายสุรินทร์   สงหนู)</t>
  </si>
  <si>
    <t xml:space="preserve">         ผู้อำนวยการกองคลัง                                                        ปลัดองค์การบริหารส่วนตำบลทรายขาว                                                  นายกองค์การบริหารส่วนตำบลทรายขาว</t>
  </si>
  <si>
    <t>หมายเหตุ  4  รายได้จากรัฐบาลค้างรับ</t>
  </si>
  <si>
    <t xml:space="preserve">          ผู้อำนวยการกองคลัง       ปลัดองค์การบริหารส่วนตำบลทรายขาว      นายกองค์การบริหารส่วนตำบลทรายขาว</t>
  </si>
  <si>
    <t>รายละเอียดแนบท้ายหมายเหตุ   8  เงินสะสม</t>
  </si>
  <si>
    <t>หมายเหตุ  8  เงินสะสม</t>
  </si>
  <si>
    <t>หมายเหตุ  7  เงินรับฝาก</t>
  </si>
  <si>
    <t>หมายเหตุ  6  รายจ่ายค้างจ่าย</t>
  </si>
  <si>
    <t>หมายเหตุ  5  ลูกหนี้ค่าภาษี</t>
  </si>
  <si>
    <t>และจะเบิกจ่ายในปีงบประมาณต่อไป  ตามรายละเอียดแนบท้ายหมายเหตุ  8</t>
  </si>
  <si>
    <t xml:space="preserve">                     ลงชื่อ.................................                                         ลงชื่อ.........................................                                                  ลงชื่อ.............................................</t>
  </si>
  <si>
    <t xml:space="preserve">                       (นางกัลยา    ชุมทอง)                                                  (นางจันทนา   คงเกตุ)                                                               (นายสุรินทร์    สงหนู)</t>
  </si>
  <si>
    <t xml:space="preserve">                       ผู้อำนวยการกองคลัง                                          ปลัดองค์การบริหารส่วนตำบลทรายขาว                                         นายกองค์การบริหารส่วนตำบลทรายขาว</t>
  </si>
  <si>
    <t>งบรายรับ - รายจ่ายตามงบประมาณ  ประจำปี  2559</t>
  </si>
  <si>
    <t>สำหรับปี  สิ้นสุดวันที่   30  กันยายน   2559</t>
  </si>
  <si>
    <t>ปีงบประมาณ  2559</t>
  </si>
  <si>
    <t xml:space="preserve"> - เครื่องคอมพิวเตอร์</t>
  </si>
  <si>
    <t xml:space="preserve"> - เครื่องสำรองไฟฟ้า</t>
  </si>
  <si>
    <t xml:space="preserve"> - โครงการปรับปรุงที่ทำการศูนย์ อปพร. ม.1</t>
  </si>
  <si>
    <t xml:space="preserve"> - เครื่องพ่นหมอกควัน</t>
  </si>
  <si>
    <t>ครุภัณฑ์ไฟฟ้าและวิทยุ</t>
  </si>
  <si>
    <t xml:space="preserve"> - เครื่องมือไฟฟ้ากำมะลอพร้อมรอก</t>
  </si>
  <si>
    <t xml:space="preserve"> - เทปวัดระยะ</t>
  </si>
  <si>
    <t>ออมสิน</t>
  </si>
  <si>
    <t>ประเภทเผื่อเรียก(020170210718)</t>
  </si>
  <si>
    <t>เงินอุดหนุนระบุวัตถุประสงค์เบี้ยยังชีพคนพิการ</t>
  </si>
  <si>
    <t>สำหรับปี  สิ้นสุดวันที่  30  กันยายน  2559</t>
  </si>
  <si>
    <t>ค่าก่อสร้างสิ่งสาธารณูปโภค</t>
  </si>
  <si>
    <t>โครงการติดตั้งเสียงตามสาย</t>
  </si>
  <si>
    <t>(ดอนแค)  หมู่ที่  1</t>
  </si>
  <si>
    <t>สำหรับระบบประปา  หมู่ที่ 10</t>
  </si>
  <si>
    <t>จัดซื้อเครื่องซัมเมิสซิเบิล</t>
  </si>
  <si>
    <t>แผนงานการเกษตร</t>
  </si>
  <si>
    <t>ค่าบำรุงรักษาและปรับปรุงที่ดิน</t>
  </si>
  <si>
    <t>และสิ่งก่อสร้าง</t>
  </si>
  <si>
    <t>โครงการปรับปรุงภูมิทัศน์สระ</t>
  </si>
  <si>
    <t>ประปา  หมู่ที่  8</t>
  </si>
  <si>
    <t>รายจ่ายเพื่อให้ได้มาซึ่งบริการ</t>
  </si>
  <si>
    <t>ค่าเช่าเว็บไซด์ อบต.</t>
  </si>
  <si>
    <t>ค่าเช่าที่ทิ้งขยะ</t>
  </si>
  <si>
    <t>เงิบงบประมาณ</t>
  </si>
  <si>
    <t>งานระดับก่อนวัย</t>
  </si>
  <si>
    <t>เรียนและประถม</t>
  </si>
  <si>
    <t>ศึกษา</t>
  </si>
  <si>
    <t>รายจ่ายเกี่ยวเนื่องกับการปฎิบัติ</t>
  </si>
  <si>
    <t>ราชการที่ไม่เข้าลักษณะราย</t>
  </si>
  <si>
    <t>จ่ายหมวดอื่น ๆ</t>
  </si>
  <si>
    <t>โครงการเจาะบ่อบาดาล</t>
  </si>
  <si>
    <t>หมู่ที่  5</t>
  </si>
  <si>
    <t>หมู่ที่  10</t>
  </si>
  <si>
    <t>งานกำจัดขยะมูลฝอย</t>
  </si>
  <si>
    <t>และสิ่งปฎิกูล</t>
  </si>
  <si>
    <t>วัสดุงานบ้านงานครัว</t>
  </si>
  <si>
    <t>จัดซื้อถังขยะ</t>
  </si>
  <si>
    <t>แผนงานการรักษาความ</t>
  </si>
  <si>
    <t>สงบภายใน</t>
  </si>
  <si>
    <t>งานป้องกันภัยฝ่าย</t>
  </si>
  <si>
    <t>พลเรือนและระงับ</t>
  </si>
  <si>
    <t>อัคคีภัย</t>
  </si>
  <si>
    <t>โครงการจัดหาเครื่องมือเครื่อง</t>
  </si>
  <si>
    <t>ใช้สำหรับศูนย์ อปพร.ทรายขาว</t>
  </si>
  <si>
    <t>จ้างประเมินความพึงพอใจ</t>
  </si>
  <si>
    <t>เงินสะสม ณ  วันที่   1  ตุลาคม  2558</t>
  </si>
  <si>
    <t>เงินงบประมาณ ปี 2558</t>
  </si>
  <si>
    <t>(4,720,639)</t>
  </si>
  <si>
    <t>(7,802)</t>
  </si>
  <si>
    <t>เงินสะสม  ณ  วันที่   30  กันยายน  2559</t>
  </si>
  <si>
    <t>เงินสะสม  ณ  วันที่  30  กันยายน  2559  ประกอบด้วย</t>
  </si>
  <si>
    <t>(2,443,438.41)</t>
  </si>
  <si>
    <t>ณ วันที่   30   กันยายน   2559</t>
  </si>
  <si>
    <t>เงินฝาก ธนาคารออมสิน 020170210718 ประเภท - เผื่อเรียก</t>
  </si>
  <si>
    <t>220202</t>
  </si>
  <si>
    <t>ลูกหนี้เงินสะสม</t>
  </si>
  <si>
    <t>140300</t>
  </si>
  <si>
    <t>เจ้าหนี้เงินสะสม</t>
  </si>
  <si>
    <t>240100</t>
  </si>
  <si>
    <t>ตั้งแต่วันที่  1  ตุลาคม  2558  ถึงวันที่  30  กันยายน  2559</t>
  </si>
  <si>
    <t>34</t>
  </si>
  <si>
    <t>23</t>
  </si>
  <si>
    <t>30</t>
  </si>
  <si>
    <t>18</t>
  </si>
  <si>
    <t>ตั้งแต่วันที่  1  ตุลาคม 2558  ถึง  วันที่  30  กันยายน  2559</t>
  </si>
  <si>
    <t>ตั้งแต่วันที่  1  ตุลาคม  255  ถึง  30  กันยายน  2559</t>
  </si>
  <si>
    <t>(ลงชื่อ).........................................                                                                                                     (ลงชื่อ)...............................................                                                                                                                               (ลงชื่อ).............................................</t>
  </si>
  <si>
    <t xml:space="preserve">               (นางกัลยา  ชุมทอง)                                                                                                                      (นางจันทนา  คงเกตุ)                                                                                                                                                   (นายสุรินทร์   สงหนู)</t>
  </si>
  <si>
    <t xml:space="preserve">               ผู้อำนวยการกองคลัง                                                                                                  ปลัดองค์การบริหารส่วนตำบลทรายขาว                                                                                                             นายกองค์การบริหารส่วนตำบลทรายขาว</t>
  </si>
  <si>
    <t>ตั้งแต่วันที่  1  ตุลาคม  2558  ถึง  30  กันยายน  2559</t>
  </si>
  <si>
    <t>การพาณิชย์</t>
  </si>
  <si>
    <t>หมวดภาษีอากร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</si>
  <si>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</si>
  <si>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</si>
  <si>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</si>
  <si>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</si>
  <si>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</si>
  <si>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</si>
  <si>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รวมจ่ายจากเงินงบประมาณ</t>
  </si>
  <si>
    <t>รวมจ่ายจากเงินอุดหนุนระบุวัตถุประสงค์/เฉพาะกิจ</t>
  </si>
  <si>
    <t>รายรับสูงกว่าหรือต่ำกว่ารายจ่าย</t>
  </si>
  <si>
    <t>งบแสดงผลการดำเนินงานจ่ายจากเงินรายรับและเงินสะสม</t>
  </si>
  <si>
    <t>รวมจ่ายจากเงินสะสม</t>
  </si>
  <si>
    <t>ณ  วันที่  30  กันยายน  2559</t>
  </si>
  <si>
    <t>ครุภัณฑ์โฆษณาและเผยแพร่</t>
  </si>
  <si>
    <t xml:space="preserve"> - กล้องวงจรปิด (CCTV)</t>
  </si>
  <si>
    <t>เงินอุดหนุนระบุวัตถุประสงค์</t>
  </si>
  <si>
    <t xml:space="preserve">  -  ที่ดิน</t>
  </si>
  <si>
    <t>นายบุญมี)  หมูที่  6</t>
  </si>
  <si>
    <t>(บ้านอ่าวบ่อ)  หมู่ที่  5</t>
  </si>
  <si>
    <t>(บ้านอู่แก้ว)  หมู่ที่  9</t>
  </si>
  <si>
    <t xml:space="preserve">โครงการระบบหอถังประปา </t>
  </si>
  <si>
    <t>(วัดหัวค่าย)  หมู่ที่  1</t>
  </si>
  <si>
    <t xml:space="preserve">โครงการขยายเขตไฟฟ้าระบบประปา  </t>
  </si>
  <si>
    <t>โครงการปรับปรุงถนนสายบ้านนางสี</t>
  </si>
  <si>
    <t xml:space="preserve"> - หนำนายม่วง  หมู่ที่  1</t>
  </si>
  <si>
    <t>ก่อสร้าง</t>
  </si>
  <si>
    <t xml:space="preserve">โครงการปรับปรุงถนนสาย 408 - </t>
  </si>
  <si>
    <t>โครงการปรับปรุงถนนสาย ทช. 3053</t>
  </si>
  <si>
    <t xml:space="preserve">  - รร.บ้านโคกทรายหมู่ที่  6</t>
  </si>
  <si>
    <t xml:space="preserve">โครงการปรับปรุงถนนสาย รพช. </t>
  </si>
  <si>
    <t xml:space="preserve">โครงการปรับปรุงถนนสายโคกหรั่ง </t>
  </si>
  <si>
    <t>(บ้านนายสั่ว) -ท่อบล็อค  หมู่ที่  8</t>
  </si>
  <si>
    <t xml:space="preserve">โครงการปรับปรุงถนนสายบ้านแคล้ว - </t>
  </si>
  <si>
    <t xml:space="preserve">โครงการปรับปรุงถนนสายบ้านนางผิน - </t>
  </si>
  <si>
    <t>บ้านนายดิเรก  หมู่ที่  11</t>
  </si>
  <si>
    <t xml:space="preserve">โครงการปรับปรุงถนนสายคลองท่าน - </t>
  </si>
  <si>
    <t>บ้านนางเพียร  หมู่ที่  12</t>
  </si>
  <si>
    <t xml:space="preserve">โครงการเจาะบ่อบาดาลขนาด  </t>
  </si>
  <si>
    <t>เส้นผ่าศูนย์กลาง 6 นิ้ว  หมู่ที่  9</t>
  </si>
  <si>
    <t xml:space="preserve">โครงการขยายเขตไฟฟ้า  ระบบประปา  </t>
  </si>
  <si>
    <t xml:space="preserve">โครงการขยายเขตไฟฟ้า  ระบบประปา </t>
  </si>
  <si>
    <t xml:space="preserve">(ถังไฟเบอร์กลาส ขนาดความจุ </t>
  </si>
  <si>
    <t>. 2.50 ลบ.มจำนวน  4 ลูก)  หมู่ที่  1</t>
  </si>
  <si>
    <t>โครงการปรับปรุงถนนสายรร.วัด</t>
  </si>
  <si>
    <t xml:space="preserve"> หัวค่าย - ถนนท่อม่วง  หมู่ที่  2</t>
  </si>
  <si>
    <t xml:space="preserve">บ้านนายจิตร -บ้านนายประนอม </t>
  </si>
  <si>
    <t>หมู่ที่  2</t>
  </si>
  <si>
    <t>โครงการปรับปรุงถนนสายบ้าน</t>
  </si>
  <si>
    <t>นางเริ่ม - ถนนท่อม่วง  หมู่ที่  3</t>
  </si>
  <si>
    <t xml:space="preserve">นายฤกษ์ - ท่อบล็อค(ชป.สาย 1) </t>
  </si>
  <si>
    <t>หมู่ที่  4</t>
  </si>
  <si>
    <t xml:space="preserve">โครงการก่อสร้างหอถังสูงขนาด  </t>
  </si>
  <si>
    <t xml:space="preserve">10  ลบ.ม.(ถังไฟเบอร์กลาส    </t>
  </si>
  <si>
    <t>จำนวน  4  ลูก) หมู่ที่  5</t>
  </si>
  <si>
    <t>นายลอย  หมู่ที่  5</t>
  </si>
  <si>
    <t>นายไสว  - นานายสมบูรณ์  หมู่ที่  5</t>
  </si>
  <si>
    <t>(บ้านดอนแค- บ้านหัวไทร)-หัวเขาหิน</t>
  </si>
  <si>
    <t xml:space="preserve">โครงการปรับปรุงถนนสายบ้าน </t>
  </si>
  <si>
    <t xml:space="preserve"> นายเคล้า- หลังโรงเรียนทรายขาว  </t>
  </si>
  <si>
    <t>(ช่วงหลัง รร.ทรายขาว - บ้าน</t>
  </si>
  <si>
    <t xml:space="preserve">(ห้วยน้ำเย็น)  - บ้านนายเกษม </t>
  </si>
  <si>
    <t>หมู่ที่  7</t>
  </si>
  <si>
    <t>บ้านนายเผือน  หมู่ที่  9</t>
  </si>
  <si>
    <t xml:space="preserve">นางเอื้อม -  ถนนรพช. - </t>
  </si>
  <si>
    <t xml:space="preserve">โครงการก่อสร้างหอถังสูง  ขนาด </t>
  </si>
  <si>
    <t>10 ลบ.ม. (ถังไฟเบอร์กลาส</t>
  </si>
  <si>
    <t>จำนวน  4  ลูก)  หมู่ที่  9</t>
  </si>
  <si>
    <t>บ้านนายอำนวย - หมอนเลเมา</t>
  </si>
  <si>
    <t>ทั้งนี้ในปีงบประมาณ  2259  ได้รับอนุมัติให้จ่ายเงินสะสมที่อยู่ระหว่างดำเนินการจำนวน    1,345,000.-    บาท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</si>
</sst>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\ _D_M_-;\-* #,##0.00\ _D_M_-;_-* &quot;-&quot;??\ _D_M_-;_-@_-"/>
    <numFmt numFmtId="188" formatCode="_-* #,##0_-;\-* #,##0_-;_-* &quot;-&quot;??_-;_-@_-"/>
    <numFmt numFmtId="189" formatCode="#,##0_ ;\-#,##0\ "/>
    <numFmt numFmtId="190" formatCode="_-* #,##0.0_-;\-* #,##0.0_-;_-* &quot;-&quot;??_-;_-@_-"/>
    <numFmt numFmtId="191" formatCode="0.0"/>
    <numFmt numFmtId="192" formatCode="#,##0.00_ ;\-#,##0.00\ "/>
    <numFmt numFmtId="193" formatCode="[&lt;=99999999][$-D000000]0\-####\-####;[$-D000000]#\-####\-####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94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sz val="14"/>
      <name val="Cordia New"/>
      <family val="2"/>
    </font>
    <font>
      <b/>
      <sz val="16"/>
      <name val="Browallia New"/>
      <family val="2"/>
    </font>
    <font>
      <sz val="14"/>
      <name val="Angsana New"/>
      <family val="1"/>
    </font>
    <font>
      <b/>
      <sz val="14"/>
      <name val="Cordia New"/>
      <family val="2"/>
    </font>
    <font>
      <sz val="16"/>
      <name val="Angsana New"/>
      <family val="1"/>
    </font>
    <font>
      <b/>
      <sz val="12"/>
      <name val="Angsana New"/>
      <family val="1"/>
    </font>
    <font>
      <sz val="12"/>
      <name val="Cordia New"/>
      <family val="2"/>
    </font>
    <font>
      <sz val="12"/>
      <name val="Arial"/>
      <family val="2"/>
    </font>
    <font>
      <b/>
      <sz val="12"/>
      <name val="Cordia New"/>
      <family val="2"/>
    </font>
    <font>
      <b/>
      <sz val="12"/>
      <color indexed="12"/>
      <name val="Angsana New"/>
      <family val="1"/>
    </font>
    <font>
      <b/>
      <sz val="16"/>
      <name val="Cordia New"/>
      <family val="2"/>
    </font>
    <font>
      <sz val="15"/>
      <name val="Angsana New"/>
      <family val="1"/>
    </font>
    <font>
      <sz val="18"/>
      <name val="Angsana New"/>
      <family val="1"/>
    </font>
    <font>
      <sz val="16"/>
      <name val="Cordia New"/>
      <family val="2"/>
    </font>
    <font>
      <b/>
      <sz val="15"/>
      <name val="Angsana New"/>
      <family val="1"/>
    </font>
    <font>
      <b/>
      <sz val="10"/>
      <name val="Arial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u val="double"/>
      <sz val="16"/>
      <name val="TH SarabunPSK"/>
      <family val="2"/>
    </font>
    <font>
      <sz val="18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u val="double"/>
      <sz val="16"/>
      <name val="Cordia New"/>
      <family val="2"/>
    </font>
    <font>
      <b/>
      <u val="single"/>
      <sz val="16"/>
      <name val="Cordia New"/>
      <family val="2"/>
    </font>
    <font>
      <sz val="16"/>
      <name val="TH SarabunIT๙"/>
      <family val="2"/>
    </font>
    <font>
      <b/>
      <sz val="2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Cordia New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2" applyNumberFormat="0" applyAlignment="0" applyProtection="0"/>
    <xf numFmtId="0" fontId="72" fillId="0" borderId="3" applyNumberFormat="0" applyFill="0" applyAlignment="0" applyProtection="0"/>
    <xf numFmtId="0" fontId="73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22" borderId="1" applyNumberFormat="0" applyAlignment="0" applyProtection="0"/>
    <xf numFmtId="0" fontId="75" fillId="23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78" fillId="19" borderId="5" applyNumberFormat="0" applyAlignment="0" applyProtection="0"/>
    <xf numFmtId="0" fontId="0" fillId="31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6" applyFont="1" applyBorder="1" applyAlignment="1">
      <alignment/>
    </xf>
    <xf numFmtId="0" fontId="7" fillId="0" borderId="10" xfId="0" applyFont="1" applyBorder="1" applyAlignment="1">
      <alignment horizontal="center"/>
    </xf>
    <xf numFmtId="43" fontId="7" fillId="0" borderId="10" xfId="36" applyFont="1" applyBorder="1" applyAlignment="1">
      <alignment/>
    </xf>
    <xf numFmtId="43" fontId="7" fillId="0" borderId="0" xfId="36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0" xfId="36" applyFont="1" applyBorder="1" applyAlignment="1">
      <alignment/>
    </xf>
    <xf numFmtId="0" fontId="9" fillId="0" borderId="0" xfId="44" applyFont="1">
      <alignment/>
      <protection/>
    </xf>
    <xf numFmtId="0" fontId="10" fillId="0" borderId="0" xfId="47" applyFont="1">
      <alignment/>
      <protection/>
    </xf>
    <xf numFmtId="0" fontId="9" fillId="0" borderId="13" xfId="44" applyFont="1" applyBorder="1" applyAlignment="1">
      <alignment horizontal="center"/>
      <protection/>
    </xf>
    <xf numFmtId="188" fontId="9" fillId="0" borderId="14" xfId="36" applyNumberFormat="1" applyFont="1" applyBorder="1" applyAlignment="1">
      <alignment horizontal="center"/>
    </xf>
    <xf numFmtId="188" fontId="9" fillId="0" borderId="15" xfId="36" applyNumberFormat="1" applyFont="1" applyBorder="1" applyAlignment="1">
      <alignment/>
    </xf>
    <xf numFmtId="0" fontId="9" fillId="0" borderId="10" xfId="44" applyFont="1" applyBorder="1" applyAlignment="1">
      <alignment horizontal="center"/>
      <protection/>
    </xf>
    <xf numFmtId="188" fontId="9" fillId="0" borderId="16" xfId="36" applyNumberFormat="1" applyFont="1" applyBorder="1" applyAlignment="1">
      <alignment horizontal="center"/>
    </xf>
    <xf numFmtId="188" fontId="9" fillId="0" borderId="17" xfId="36" applyNumberFormat="1" applyFont="1" applyBorder="1" applyAlignment="1">
      <alignment/>
    </xf>
    <xf numFmtId="0" fontId="9" fillId="0" borderId="13" xfId="44" applyFont="1" applyBorder="1">
      <alignment/>
      <protection/>
    </xf>
    <xf numFmtId="0" fontId="9" fillId="0" borderId="14" xfId="44" applyFont="1" applyBorder="1">
      <alignment/>
      <protection/>
    </xf>
    <xf numFmtId="188" fontId="9" fillId="0" borderId="14" xfId="36" applyNumberFormat="1" applyFont="1" applyBorder="1" applyAlignment="1">
      <alignment/>
    </xf>
    <xf numFmtId="0" fontId="9" fillId="0" borderId="18" xfId="44" applyFont="1" applyBorder="1">
      <alignment/>
      <protection/>
    </xf>
    <xf numFmtId="188" fontId="9" fillId="0" borderId="13" xfId="36" applyNumberFormat="1" applyFont="1" applyBorder="1" applyAlignment="1">
      <alignment/>
    </xf>
    <xf numFmtId="0" fontId="9" fillId="0" borderId="11" xfId="44" applyFont="1" applyBorder="1">
      <alignment/>
      <protection/>
    </xf>
    <xf numFmtId="0" fontId="9" fillId="0" borderId="0" xfId="44" applyFont="1" applyBorder="1">
      <alignment/>
      <protection/>
    </xf>
    <xf numFmtId="188" fontId="9" fillId="0" borderId="11" xfId="36" applyNumberFormat="1" applyFont="1" applyBorder="1" applyAlignment="1">
      <alignment/>
    </xf>
    <xf numFmtId="188" fontId="9" fillId="0" borderId="0" xfId="36" applyNumberFormat="1" applyFont="1" applyBorder="1" applyAlignment="1">
      <alignment/>
    </xf>
    <xf numFmtId="188" fontId="9" fillId="0" borderId="19" xfId="36" applyNumberFormat="1" applyFont="1" applyBorder="1" applyAlignment="1">
      <alignment/>
    </xf>
    <xf numFmtId="0" fontId="9" fillId="0" borderId="20" xfId="44" applyFont="1" applyBorder="1">
      <alignment/>
      <protection/>
    </xf>
    <xf numFmtId="188" fontId="9" fillId="0" borderId="20" xfId="36" applyNumberFormat="1" applyFont="1" applyBorder="1" applyAlignment="1">
      <alignment/>
    </xf>
    <xf numFmtId="0" fontId="9" fillId="0" borderId="20" xfId="44" applyFont="1" applyBorder="1" applyAlignment="1">
      <alignment horizontal="center"/>
      <protection/>
    </xf>
    <xf numFmtId="188" fontId="9" fillId="0" borderId="20" xfId="36" applyNumberFormat="1" applyFont="1" applyBorder="1" applyAlignment="1">
      <alignment horizontal="center"/>
    </xf>
    <xf numFmtId="43" fontId="9" fillId="0" borderId="0" xfId="36" applyFont="1" applyAlignment="1">
      <alignment/>
    </xf>
    <xf numFmtId="0" fontId="9" fillId="0" borderId="21" xfId="44" applyFont="1" applyBorder="1">
      <alignment/>
      <protection/>
    </xf>
    <xf numFmtId="188" fontId="9" fillId="0" borderId="21" xfId="36" applyNumberFormat="1" applyFont="1" applyBorder="1" applyAlignment="1">
      <alignment/>
    </xf>
    <xf numFmtId="0" fontId="9" fillId="0" borderId="21" xfId="44" applyFont="1" applyBorder="1" applyAlignment="1">
      <alignment horizontal="center"/>
      <protection/>
    </xf>
    <xf numFmtId="188" fontId="9" fillId="0" borderId="21" xfId="36" applyNumberFormat="1" applyFont="1" applyBorder="1" applyAlignment="1">
      <alignment horizontal="center"/>
    </xf>
    <xf numFmtId="43" fontId="10" fillId="0" borderId="0" xfId="36" applyFont="1" applyAlignment="1">
      <alignment/>
    </xf>
    <xf numFmtId="0" fontId="9" fillId="0" borderId="22" xfId="44" applyFont="1" applyBorder="1" applyAlignment="1">
      <alignment horizontal="center"/>
      <protection/>
    </xf>
    <xf numFmtId="188" fontId="9" fillId="0" borderId="22" xfId="36" applyNumberFormat="1" applyFont="1" applyBorder="1" applyAlignment="1">
      <alignment/>
    </xf>
    <xf numFmtId="188" fontId="9" fillId="0" borderId="22" xfId="36" applyNumberFormat="1" applyFont="1" applyBorder="1" applyAlignment="1">
      <alignment horizontal="center"/>
    </xf>
    <xf numFmtId="188" fontId="9" fillId="0" borderId="12" xfId="36" applyNumberFormat="1" applyFont="1" applyBorder="1" applyAlignment="1">
      <alignment/>
    </xf>
    <xf numFmtId="0" fontId="9" fillId="0" borderId="12" xfId="44" applyFont="1" applyBorder="1" applyAlignment="1">
      <alignment horizontal="center"/>
      <protection/>
    </xf>
    <xf numFmtId="188" fontId="9" fillId="0" borderId="12" xfId="36" applyNumberFormat="1" applyFont="1" applyBorder="1" applyAlignment="1">
      <alignment horizontal="center"/>
    </xf>
    <xf numFmtId="0" fontId="9" fillId="0" borderId="0" xfId="44" applyFont="1">
      <alignment/>
      <protection/>
    </xf>
    <xf numFmtId="188" fontId="9" fillId="0" borderId="23" xfId="36" applyNumberFormat="1" applyFont="1" applyBorder="1" applyAlignment="1">
      <alignment/>
    </xf>
    <xf numFmtId="188" fontId="9" fillId="0" borderId="24" xfId="36" applyNumberFormat="1" applyFont="1" applyBorder="1" applyAlignment="1">
      <alignment horizontal="center"/>
    </xf>
    <xf numFmtId="188" fontId="9" fillId="0" borderId="0" xfId="36" applyNumberFormat="1" applyFont="1" applyAlignment="1">
      <alignment/>
    </xf>
    <xf numFmtId="188" fontId="9" fillId="0" borderId="25" xfId="36" applyNumberFormat="1" applyFont="1" applyBorder="1" applyAlignment="1">
      <alignment/>
    </xf>
    <xf numFmtId="43" fontId="9" fillId="0" borderId="0" xfId="36" applyFont="1" applyAlignment="1">
      <alignment/>
    </xf>
    <xf numFmtId="0" fontId="11" fillId="0" borderId="0" xfId="44" applyFont="1">
      <alignment/>
      <protection/>
    </xf>
    <xf numFmtId="188" fontId="9" fillId="0" borderId="26" xfId="36" applyNumberFormat="1" applyFont="1" applyBorder="1" applyAlignment="1">
      <alignment/>
    </xf>
    <xf numFmtId="188" fontId="9" fillId="0" borderId="27" xfId="36" applyNumberFormat="1" applyFont="1" applyBorder="1" applyAlignment="1">
      <alignment horizontal="center"/>
    </xf>
    <xf numFmtId="188" fontId="9" fillId="0" borderId="13" xfId="36" applyNumberFormat="1" applyFont="1" applyBorder="1" applyAlignment="1">
      <alignment horizontal="center"/>
    </xf>
    <xf numFmtId="0" fontId="9" fillId="0" borderId="10" xfId="44" applyFont="1" applyBorder="1">
      <alignment/>
      <protection/>
    </xf>
    <xf numFmtId="188" fontId="9" fillId="0" borderId="10" xfId="36" applyNumberFormat="1" applyFont="1" applyBorder="1" applyAlignment="1">
      <alignment horizontal="center"/>
    </xf>
    <xf numFmtId="0" fontId="9" fillId="0" borderId="19" xfId="44" applyFont="1" applyBorder="1">
      <alignment/>
      <protection/>
    </xf>
    <xf numFmtId="0" fontId="9" fillId="0" borderId="28" xfId="44" applyFont="1" applyBorder="1" applyAlignment="1">
      <alignment horizontal="center"/>
      <protection/>
    </xf>
    <xf numFmtId="188" fontId="9" fillId="0" borderId="28" xfId="36" applyNumberFormat="1" applyFont="1" applyBorder="1" applyAlignment="1">
      <alignment horizontal="center"/>
    </xf>
    <xf numFmtId="0" fontId="9" fillId="0" borderId="29" xfId="44" applyFont="1" applyBorder="1" applyAlignment="1">
      <alignment horizontal="center"/>
      <protection/>
    </xf>
    <xf numFmtId="188" fontId="9" fillId="0" borderId="29" xfId="36" applyNumberFormat="1" applyFont="1" applyBorder="1" applyAlignment="1">
      <alignment horizontal="center"/>
    </xf>
    <xf numFmtId="0" fontId="9" fillId="0" borderId="30" xfId="44" applyFont="1" applyBorder="1" applyAlignment="1">
      <alignment horizontal="center"/>
      <protection/>
    </xf>
    <xf numFmtId="0" fontId="8" fillId="0" borderId="0" xfId="44" applyFont="1" applyBorder="1">
      <alignment/>
      <protection/>
    </xf>
    <xf numFmtId="0" fontId="9" fillId="0" borderId="31" xfId="44" applyFont="1" applyBorder="1">
      <alignment/>
      <protection/>
    </xf>
    <xf numFmtId="3" fontId="9" fillId="0" borderId="10" xfId="36" applyNumberFormat="1" applyFont="1" applyBorder="1" applyAlignment="1">
      <alignment horizontal="right"/>
    </xf>
    <xf numFmtId="0" fontId="9" fillId="0" borderId="16" xfId="44" applyFont="1" applyBorder="1" applyAlignment="1">
      <alignment horizontal="center"/>
      <protection/>
    </xf>
    <xf numFmtId="188" fontId="9" fillId="0" borderId="32" xfId="36" applyNumberFormat="1" applyFont="1" applyBorder="1" applyAlignment="1">
      <alignment horizontal="center"/>
    </xf>
    <xf numFmtId="3" fontId="12" fillId="0" borderId="0" xfId="44" applyNumberFormat="1" applyFont="1" applyFill="1" applyBorder="1">
      <alignment/>
      <protection/>
    </xf>
    <xf numFmtId="0" fontId="9" fillId="0" borderId="33" xfId="44" applyFont="1" applyBorder="1" applyAlignment="1">
      <alignment horizontal="center"/>
      <protection/>
    </xf>
    <xf numFmtId="188" fontId="9" fillId="0" borderId="27" xfId="36" applyNumberFormat="1" applyFont="1" applyBorder="1" applyAlignment="1">
      <alignment/>
    </xf>
    <xf numFmtId="188" fontId="9" fillId="0" borderId="0" xfId="36" applyNumberFormat="1" applyFont="1" applyAlignment="1">
      <alignment/>
    </xf>
    <xf numFmtId="188" fontId="9" fillId="0" borderId="0" xfId="36" applyNumberFormat="1" applyFont="1" applyBorder="1" applyAlignment="1">
      <alignment horizontal="right"/>
    </xf>
    <xf numFmtId="188" fontId="9" fillId="0" borderId="0" xfId="36" applyNumberFormat="1" applyFont="1" applyBorder="1" applyAlignment="1">
      <alignment horizontal="center"/>
    </xf>
    <xf numFmtId="0" fontId="9" fillId="0" borderId="0" xfId="47" applyFont="1">
      <alignment/>
      <protection/>
    </xf>
    <xf numFmtId="0" fontId="0" fillId="0" borderId="0" xfId="47">
      <alignment/>
      <protection/>
    </xf>
    <xf numFmtId="0" fontId="3" fillId="0" borderId="0" xfId="46">
      <alignment/>
      <protection/>
    </xf>
    <xf numFmtId="0" fontId="3" fillId="0" borderId="0" xfId="46" applyBorder="1">
      <alignment/>
      <protection/>
    </xf>
    <xf numFmtId="43" fontId="7" fillId="0" borderId="13" xfId="36" applyFont="1" applyBorder="1" applyAlignment="1">
      <alignment/>
    </xf>
    <xf numFmtId="43" fontId="4" fillId="0" borderId="18" xfId="36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3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/>
    </xf>
    <xf numFmtId="0" fontId="7" fillId="0" borderId="0" xfId="0" applyFont="1" applyBorder="1" applyAlignment="1">
      <alignment horizontal="center"/>
    </xf>
    <xf numFmtId="49" fontId="9" fillId="0" borderId="21" xfId="36" applyNumberFormat="1" applyFont="1" applyBorder="1" applyAlignment="1">
      <alignment horizontal="center"/>
    </xf>
    <xf numFmtId="49" fontId="9" fillId="0" borderId="29" xfId="36" applyNumberFormat="1" applyFont="1" applyBorder="1" applyAlignment="1">
      <alignment horizontal="center"/>
    </xf>
    <xf numFmtId="49" fontId="9" fillId="0" borderId="30" xfId="36" applyNumberFormat="1" applyFont="1" applyBorder="1" applyAlignment="1">
      <alignment horizontal="center"/>
    </xf>
    <xf numFmtId="0" fontId="13" fillId="0" borderId="0" xfId="46" applyFont="1" applyAlignment="1">
      <alignment horizontal="center" vertical="center"/>
      <protection/>
    </xf>
    <xf numFmtId="43" fontId="4" fillId="0" borderId="18" xfId="36" applyFont="1" applyBorder="1" applyAlignment="1">
      <alignment/>
    </xf>
    <xf numFmtId="43" fontId="9" fillId="0" borderId="18" xfId="36" applyFont="1" applyBorder="1" applyAlignment="1">
      <alignment/>
    </xf>
    <xf numFmtId="0" fontId="16" fillId="0" borderId="0" xfId="46" applyFont="1" applyAlignment="1">
      <alignment horizontal="left" vertical="center"/>
      <protection/>
    </xf>
    <xf numFmtId="0" fontId="3" fillId="0" borderId="0" xfId="46" applyFont="1" applyAlignment="1">
      <alignment horizontal="left"/>
      <protection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46" applyFont="1" applyAlignment="1">
      <alignment horizontal="left" vertical="center"/>
      <protection/>
    </xf>
    <xf numFmtId="0" fontId="6" fillId="0" borderId="0" xfId="46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88" fontId="5" fillId="0" borderId="0" xfId="36" applyNumberFormat="1" applyFont="1" applyAlignment="1">
      <alignment/>
    </xf>
    <xf numFmtId="188" fontId="7" fillId="0" borderId="0" xfId="36" applyNumberFormat="1" applyFont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6" applyFont="1" applyAlignment="1">
      <alignment/>
    </xf>
    <xf numFmtId="43" fontId="20" fillId="0" borderId="0" xfId="36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43" fontId="20" fillId="0" borderId="13" xfId="36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43" fontId="21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45" applyFont="1">
      <alignment/>
      <protection/>
    </xf>
    <xf numFmtId="0" fontId="19" fillId="0" borderId="0" xfId="47" applyFont="1">
      <alignment/>
      <protection/>
    </xf>
    <xf numFmtId="0" fontId="22" fillId="0" borderId="14" xfId="45" applyFont="1" applyBorder="1" applyAlignment="1">
      <alignment horizontal="center"/>
      <protection/>
    </xf>
    <xf numFmtId="0" fontId="22" fillId="0" borderId="13" xfId="45" applyFont="1" applyBorder="1">
      <alignment/>
      <protection/>
    </xf>
    <xf numFmtId="0" fontId="22" fillId="0" borderId="34" xfId="45" applyFont="1" applyBorder="1">
      <alignment/>
      <protection/>
    </xf>
    <xf numFmtId="0" fontId="22" fillId="0" borderId="13" xfId="45" applyFont="1" applyBorder="1" applyAlignment="1">
      <alignment horizontal="center"/>
      <protection/>
    </xf>
    <xf numFmtId="3" fontId="22" fillId="0" borderId="13" xfId="45" applyNumberFormat="1" applyFont="1" applyBorder="1">
      <alignment/>
      <protection/>
    </xf>
    <xf numFmtId="0" fontId="22" fillId="0" borderId="15" xfId="45" applyFont="1" applyBorder="1" applyAlignment="1">
      <alignment horizontal="center"/>
      <protection/>
    </xf>
    <xf numFmtId="0" fontId="22" fillId="0" borderId="0" xfId="45" applyFont="1" applyAlignment="1">
      <alignment horizontal="center"/>
      <protection/>
    </xf>
    <xf numFmtId="0" fontId="22" fillId="0" borderId="25" xfId="45" applyFont="1" applyBorder="1" applyAlignment="1">
      <alignment horizontal="center"/>
      <protection/>
    </xf>
    <xf numFmtId="0" fontId="22" fillId="0" borderId="21" xfId="45" applyFont="1" applyBorder="1">
      <alignment/>
      <protection/>
    </xf>
    <xf numFmtId="3" fontId="22" fillId="0" borderId="30" xfId="45" applyNumberFormat="1" applyFont="1" applyBorder="1">
      <alignment/>
      <protection/>
    </xf>
    <xf numFmtId="0" fontId="22" fillId="0" borderId="21" xfId="45" applyFont="1" applyBorder="1" applyAlignment="1">
      <alignment horizontal="center"/>
      <protection/>
    </xf>
    <xf numFmtId="3" fontId="22" fillId="0" borderId="30" xfId="45" applyNumberFormat="1" applyFont="1" applyBorder="1" applyAlignment="1">
      <alignment horizontal="center"/>
      <protection/>
    </xf>
    <xf numFmtId="3" fontId="22" fillId="0" borderId="30" xfId="45" applyNumberFormat="1" applyFont="1" applyFill="1" applyBorder="1" applyAlignment="1">
      <alignment horizontal="center"/>
      <protection/>
    </xf>
    <xf numFmtId="0" fontId="22" fillId="0" borderId="30" xfId="45" applyFont="1" applyBorder="1">
      <alignment/>
      <protection/>
    </xf>
    <xf numFmtId="0" fontId="22" fillId="0" borderId="29" xfId="45" applyFont="1" applyBorder="1" applyAlignment="1">
      <alignment horizontal="center"/>
      <protection/>
    </xf>
    <xf numFmtId="3" fontId="22" fillId="0" borderId="30" xfId="45" applyNumberFormat="1" applyFont="1" applyBorder="1" applyAlignment="1">
      <alignment/>
      <protection/>
    </xf>
    <xf numFmtId="0" fontId="22" fillId="0" borderId="21" xfId="45" applyFont="1" applyFill="1" applyBorder="1">
      <alignment/>
      <protection/>
    </xf>
    <xf numFmtId="3" fontId="22" fillId="0" borderId="21" xfId="45" applyNumberFormat="1" applyFont="1" applyBorder="1">
      <alignment/>
      <protection/>
    </xf>
    <xf numFmtId="0" fontId="20" fillId="0" borderId="0" xfId="45" applyFont="1" applyFill="1" applyBorder="1" applyAlignment="1">
      <alignment horizontal="center"/>
      <protection/>
    </xf>
    <xf numFmtId="0" fontId="22" fillId="0" borderId="30" xfId="45" applyFont="1" applyFill="1" applyBorder="1">
      <alignment/>
      <protection/>
    </xf>
    <xf numFmtId="0" fontId="22" fillId="0" borderId="0" xfId="45" applyFont="1" applyFill="1" applyBorder="1" applyAlignment="1">
      <alignment horizontal="center"/>
      <protection/>
    </xf>
    <xf numFmtId="0" fontId="22" fillId="0" borderId="18" xfId="45" applyFont="1" applyBorder="1" applyAlignment="1">
      <alignment horizontal="center"/>
      <protection/>
    </xf>
    <xf numFmtId="0" fontId="22" fillId="0" borderId="11" xfId="45" applyFont="1" applyBorder="1">
      <alignment/>
      <protection/>
    </xf>
    <xf numFmtId="3" fontId="22" fillId="0" borderId="0" xfId="45" applyNumberFormat="1" applyFont="1" applyBorder="1">
      <alignment/>
      <protection/>
    </xf>
    <xf numFmtId="0" fontId="22" fillId="0" borderId="11" xfId="45" applyFont="1" applyBorder="1" applyAlignment="1">
      <alignment horizontal="center"/>
      <protection/>
    </xf>
    <xf numFmtId="0" fontId="22" fillId="0" borderId="0" xfId="45" applyFont="1" applyBorder="1">
      <alignment/>
      <protection/>
    </xf>
    <xf numFmtId="188" fontId="22" fillId="0" borderId="11" xfId="36" applyNumberFormat="1" applyFont="1" applyBorder="1" applyAlignment="1">
      <alignment/>
    </xf>
    <xf numFmtId="0" fontId="22" fillId="0" borderId="19" xfId="45" applyFont="1" applyBorder="1" applyAlignment="1">
      <alignment horizontal="center"/>
      <protection/>
    </xf>
    <xf numFmtId="0" fontId="22" fillId="0" borderId="18" xfId="45" applyFont="1" applyBorder="1">
      <alignment/>
      <protection/>
    </xf>
    <xf numFmtId="0" fontId="22" fillId="0" borderId="11" xfId="45" applyFont="1" applyFill="1" applyBorder="1">
      <alignment/>
      <protection/>
    </xf>
    <xf numFmtId="3" fontId="22" fillId="0" borderId="11" xfId="45" applyNumberFormat="1" applyFont="1" applyBorder="1">
      <alignment/>
      <protection/>
    </xf>
    <xf numFmtId="0" fontId="22" fillId="0" borderId="25" xfId="45" applyFont="1" applyBorder="1">
      <alignment/>
      <protection/>
    </xf>
    <xf numFmtId="3" fontId="22" fillId="0" borderId="30" xfId="45" applyNumberFormat="1" applyFont="1" applyBorder="1" applyAlignment="1">
      <alignment horizontal="right"/>
      <protection/>
    </xf>
    <xf numFmtId="0" fontId="22" fillId="0" borderId="29" xfId="45" applyFont="1" applyBorder="1">
      <alignment/>
      <protection/>
    </xf>
    <xf numFmtId="0" fontId="22" fillId="0" borderId="10" xfId="45" applyFont="1" applyBorder="1">
      <alignment/>
      <protection/>
    </xf>
    <xf numFmtId="3" fontId="22" fillId="0" borderId="16" xfId="45" applyNumberFormat="1" applyFont="1" applyBorder="1">
      <alignment/>
      <protection/>
    </xf>
    <xf numFmtId="3" fontId="22" fillId="0" borderId="32" xfId="45" applyNumberFormat="1" applyFont="1" applyBorder="1">
      <alignment/>
      <protection/>
    </xf>
    <xf numFmtId="0" fontId="22" fillId="0" borderId="10" xfId="45" applyFont="1" applyBorder="1" applyAlignment="1">
      <alignment horizontal="center"/>
      <protection/>
    </xf>
    <xf numFmtId="3" fontId="22" fillId="0" borderId="32" xfId="45" applyNumberFormat="1" applyFont="1" applyBorder="1" applyAlignment="1">
      <alignment horizontal="right"/>
      <protection/>
    </xf>
    <xf numFmtId="0" fontId="22" fillId="0" borderId="32" xfId="45" applyFont="1" applyBorder="1">
      <alignment/>
      <protection/>
    </xf>
    <xf numFmtId="3" fontId="23" fillId="0" borderId="10" xfId="45" applyNumberFormat="1" applyFont="1" applyBorder="1">
      <alignment/>
      <protection/>
    </xf>
    <xf numFmtId="3" fontId="23" fillId="0" borderId="10" xfId="45" applyNumberFormat="1" applyFont="1" applyBorder="1" applyAlignment="1">
      <alignment horizontal="center"/>
      <protection/>
    </xf>
    <xf numFmtId="3" fontId="23" fillId="0" borderId="10" xfId="45" applyNumberFormat="1" applyFont="1" applyBorder="1" applyAlignment="1">
      <alignment horizontal="right"/>
      <protection/>
    </xf>
    <xf numFmtId="0" fontId="23" fillId="0" borderId="10" xfId="45" applyFont="1" applyBorder="1">
      <alignment/>
      <protection/>
    </xf>
    <xf numFmtId="0" fontId="23" fillId="0" borderId="16" xfId="45" applyFont="1" applyBorder="1">
      <alignment/>
      <protection/>
    </xf>
    <xf numFmtId="0" fontId="23" fillId="0" borderId="17" xfId="45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45" applyFont="1" applyBorder="1" applyAlignment="1">
      <alignment/>
      <protection/>
    </xf>
    <xf numFmtId="4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2" fillId="0" borderId="20" xfId="45" applyNumberFormat="1" applyFont="1" applyBorder="1">
      <alignment/>
      <protection/>
    </xf>
    <xf numFmtId="43" fontId="21" fillId="0" borderId="0" xfId="36" applyFont="1" applyAlignment="1">
      <alignment/>
    </xf>
    <xf numFmtId="0" fontId="20" fillId="0" borderId="0" xfId="0" applyFont="1" applyAlignment="1">
      <alignment/>
    </xf>
    <xf numFmtId="43" fontId="20" fillId="0" borderId="13" xfId="36" applyFont="1" applyBorder="1" applyAlignment="1">
      <alignment/>
    </xf>
    <xf numFmtId="43" fontId="20" fillId="0" borderId="11" xfId="36" applyFont="1" applyBorder="1" applyAlignment="1">
      <alignment/>
    </xf>
    <xf numFmtId="43" fontId="20" fillId="0" borderId="10" xfId="36" applyFont="1" applyBorder="1" applyAlignment="1">
      <alignment/>
    </xf>
    <xf numFmtId="0" fontId="21" fillId="0" borderId="12" xfId="0" applyFont="1" applyBorder="1" applyAlignment="1">
      <alignment horizontal="center"/>
    </xf>
    <xf numFmtId="43" fontId="21" fillId="0" borderId="12" xfId="36" applyFont="1" applyBorder="1" applyAlignment="1">
      <alignment/>
    </xf>
    <xf numFmtId="43" fontId="21" fillId="0" borderId="12" xfId="36" applyFont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/>
    </xf>
    <xf numFmtId="49" fontId="20" fillId="0" borderId="0" xfId="0" applyNumberFormat="1" applyFont="1" applyBorder="1" applyAlignment="1">
      <alignment vertical="top" wrapText="1"/>
    </xf>
    <xf numFmtId="43" fontId="28" fillId="0" borderId="0" xfId="36" applyFont="1" applyBorder="1" applyAlignment="1">
      <alignment vertical="top" wrapText="1"/>
    </xf>
    <xf numFmtId="43" fontId="20" fillId="0" borderId="0" xfId="36" applyFont="1" applyBorder="1" applyAlignment="1">
      <alignment/>
    </xf>
    <xf numFmtId="43" fontId="20" fillId="0" borderId="0" xfId="0" applyNumberFormat="1" applyFont="1" applyAlignment="1">
      <alignment/>
    </xf>
    <xf numFmtId="43" fontId="28" fillId="0" borderId="0" xfId="36" applyFont="1" applyAlignment="1">
      <alignment/>
    </xf>
    <xf numFmtId="49" fontId="20" fillId="0" borderId="0" xfId="36" applyNumberFormat="1" applyFont="1" applyAlignment="1">
      <alignment horizontal="right"/>
    </xf>
    <xf numFmtId="49" fontId="28" fillId="0" borderId="0" xfId="36" applyNumberFormat="1" applyFont="1" applyAlignment="1">
      <alignment horizontal="right"/>
    </xf>
    <xf numFmtId="43" fontId="25" fillId="0" borderId="0" xfId="36" applyFont="1" applyAlignment="1">
      <alignment/>
    </xf>
    <xf numFmtId="43" fontId="21" fillId="0" borderId="35" xfId="0" applyNumberFormat="1" applyFont="1" applyBorder="1" applyAlignment="1">
      <alignment/>
    </xf>
    <xf numFmtId="43" fontId="13" fillId="0" borderId="0" xfId="36" applyFont="1" applyAlignment="1">
      <alignment horizontal="center" vertical="center"/>
    </xf>
    <xf numFmtId="43" fontId="3" fillId="0" borderId="0" xfId="36" applyFont="1" applyAlignment="1">
      <alignment/>
    </xf>
    <xf numFmtId="43" fontId="14" fillId="0" borderId="0" xfId="36" applyFont="1" applyAlignment="1">
      <alignment/>
    </xf>
    <xf numFmtId="43" fontId="0" fillId="0" borderId="0" xfId="36" applyFont="1" applyAlignment="1">
      <alignment/>
    </xf>
    <xf numFmtId="0" fontId="13" fillId="0" borderId="0" xfId="46" applyFont="1" applyAlignment="1">
      <alignment vertical="center"/>
      <protection/>
    </xf>
    <xf numFmtId="0" fontId="82" fillId="0" borderId="0" xfId="46" applyFont="1" applyAlignment="1">
      <alignment horizontal="center" vertical="center"/>
      <protection/>
    </xf>
    <xf numFmtId="43" fontId="29" fillId="0" borderId="0" xfId="36" applyFont="1" applyAlignment="1">
      <alignment horizontal="right" vertical="center"/>
    </xf>
    <xf numFmtId="43" fontId="30" fillId="0" borderId="0" xfId="36" applyFont="1" applyAlignment="1">
      <alignment horizontal="center" vertical="center"/>
    </xf>
    <xf numFmtId="43" fontId="29" fillId="0" borderId="0" xfId="36" applyFont="1" applyAlignment="1">
      <alignment horizontal="center" vertical="center"/>
    </xf>
    <xf numFmtId="49" fontId="20" fillId="0" borderId="11" xfId="0" applyNumberFormat="1" applyFont="1" applyBorder="1" applyAlignment="1">
      <alignment horizontal="center"/>
    </xf>
    <xf numFmtId="43" fontId="20" fillId="0" borderId="25" xfId="36" applyFont="1" applyBorder="1" applyAlignment="1">
      <alignment horizontal="center"/>
    </xf>
    <xf numFmtId="43" fontId="20" fillId="0" borderId="29" xfId="36" applyFont="1" applyBorder="1" applyAlignment="1">
      <alignment horizontal="center"/>
    </xf>
    <xf numFmtId="43" fontId="22" fillId="0" borderId="0" xfId="36" applyFont="1" applyAlignment="1">
      <alignment/>
    </xf>
    <xf numFmtId="43" fontId="22" fillId="0" borderId="0" xfId="0" applyNumberFormat="1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3" fontId="21" fillId="0" borderId="0" xfId="36" applyFont="1" applyBorder="1" applyAlignment="1">
      <alignment horizontal="center"/>
    </xf>
    <xf numFmtId="0" fontId="83" fillId="0" borderId="0" xfId="0" applyFont="1" applyBorder="1" applyAlignment="1">
      <alignment/>
    </xf>
    <xf numFmtId="43" fontId="83" fillId="0" borderId="0" xfId="36" applyFont="1" applyBorder="1" applyAlignment="1">
      <alignment/>
    </xf>
    <xf numFmtId="43" fontId="8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1" xfId="0" applyFont="1" applyBorder="1" applyAlignment="1">
      <alignment horizontal="center"/>
    </xf>
    <xf numFmtId="43" fontId="21" fillId="0" borderId="13" xfId="36" applyFont="1" applyBorder="1" applyAlignment="1">
      <alignment horizontal="center"/>
    </xf>
    <xf numFmtId="43" fontId="21" fillId="0" borderId="10" xfId="36" applyFont="1" applyBorder="1" applyAlignment="1">
      <alignment horizontal="center"/>
    </xf>
    <xf numFmtId="43" fontId="20" fillId="0" borderId="12" xfId="36" applyFont="1" applyBorder="1" applyAlignment="1">
      <alignment/>
    </xf>
    <xf numFmtId="43" fontId="14" fillId="0" borderId="0" xfId="36" applyFont="1" applyAlignment="1">
      <alignment horizontal="left"/>
    </xf>
    <xf numFmtId="43" fontId="5" fillId="0" borderId="0" xfId="36" applyFont="1" applyAlignment="1">
      <alignment/>
    </xf>
    <xf numFmtId="43" fontId="5" fillId="0" borderId="0" xfId="36" applyFont="1" applyAlignment="1">
      <alignment horizontal="center"/>
    </xf>
    <xf numFmtId="43" fontId="21" fillId="0" borderId="11" xfId="36" applyFont="1" applyBorder="1" applyAlignment="1">
      <alignment horizontal="center"/>
    </xf>
    <xf numFmtId="43" fontId="20" fillId="0" borderId="12" xfId="0" applyNumberFormat="1" applyFont="1" applyBorder="1" applyAlignment="1">
      <alignment/>
    </xf>
    <xf numFmtId="0" fontId="84" fillId="0" borderId="11" xfId="0" applyFont="1" applyBorder="1" applyAlignment="1">
      <alignment/>
    </xf>
    <xf numFmtId="43" fontId="21" fillId="0" borderId="18" xfId="36" applyFont="1" applyBorder="1" applyAlignment="1">
      <alignment/>
    </xf>
    <xf numFmtId="43" fontId="21" fillId="0" borderId="0" xfId="36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2" xfId="0" applyFont="1" applyBorder="1" applyAlignment="1">
      <alignment horizontal="center"/>
    </xf>
    <xf numFmtId="43" fontId="86" fillId="0" borderId="12" xfId="36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3" xfId="0" applyFont="1" applyBorder="1" applyAlignment="1">
      <alignment/>
    </xf>
    <xf numFmtId="43" fontId="88" fillId="0" borderId="12" xfId="36" applyFont="1" applyBorder="1" applyAlignment="1">
      <alignment/>
    </xf>
    <xf numFmtId="0" fontId="88" fillId="0" borderId="0" xfId="0" applyFont="1" applyAlignment="1">
      <alignment/>
    </xf>
    <xf numFmtId="43" fontId="86" fillId="0" borderId="0" xfId="36" applyFont="1" applyAlignment="1">
      <alignment/>
    </xf>
    <xf numFmtId="43" fontId="86" fillId="0" borderId="10" xfId="36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43" fontId="86" fillId="0" borderId="12" xfId="0" applyNumberFormat="1" applyFont="1" applyBorder="1" applyAlignment="1">
      <alignment/>
    </xf>
    <xf numFmtId="0" fontId="89" fillId="0" borderId="12" xfId="0" applyFont="1" applyBorder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justify"/>
    </xf>
    <xf numFmtId="0" fontId="31" fillId="0" borderId="0" xfId="0" applyFont="1" applyAlignment="1">
      <alignment/>
    </xf>
    <xf numFmtId="188" fontId="21" fillId="0" borderId="0" xfId="36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left"/>
    </xf>
    <xf numFmtId="188" fontId="20" fillId="0" borderId="13" xfId="36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88" fontId="20" fillId="0" borderId="13" xfId="36" applyNumberFormat="1" applyFont="1" applyBorder="1" applyAlignment="1">
      <alignment/>
    </xf>
    <xf numFmtId="188" fontId="20" fillId="0" borderId="11" xfId="36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88" fontId="20" fillId="0" borderId="10" xfId="36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188" fontId="20" fillId="0" borderId="11" xfId="36" applyNumberFormat="1" applyFont="1" applyBorder="1" applyAlignment="1">
      <alignment/>
    </xf>
    <xf numFmtId="188" fontId="20" fillId="0" borderId="10" xfId="36" applyNumberFormat="1" applyFont="1" applyBorder="1" applyAlignment="1">
      <alignment/>
    </xf>
    <xf numFmtId="188" fontId="21" fillId="0" borderId="36" xfId="36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188" fontId="21" fillId="0" borderId="0" xfId="36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188" fontId="22" fillId="0" borderId="0" xfId="36" applyNumberFormat="1" applyFont="1" applyAlignment="1">
      <alignment/>
    </xf>
    <xf numFmtId="0" fontId="22" fillId="0" borderId="0" xfId="0" applyFont="1" applyAlignment="1">
      <alignment horizontal="center"/>
    </xf>
    <xf numFmtId="188" fontId="20" fillId="0" borderId="0" xfId="36" applyNumberFormat="1" applyFont="1" applyAlignment="1">
      <alignment/>
    </xf>
    <xf numFmtId="43" fontId="21" fillId="0" borderId="35" xfId="36" applyFont="1" applyBorder="1" applyAlignment="1">
      <alignment/>
    </xf>
    <xf numFmtId="4" fontId="86" fillId="0" borderId="12" xfId="36" applyNumberFormat="1" applyFont="1" applyBorder="1" applyAlignment="1">
      <alignment/>
    </xf>
    <xf numFmtId="4" fontId="87" fillId="0" borderId="12" xfId="0" applyNumberFormat="1" applyFont="1" applyBorder="1" applyAlignment="1">
      <alignment horizontal="center"/>
    </xf>
    <xf numFmtId="4" fontId="86" fillId="0" borderId="12" xfId="0" applyNumberFormat="1" applyFont="1" applyBorder="1" applyAlignment="1">
      <alignment/>
    </xf>
    <xf numFmtId="4" fontId="88" fillId="0" borderId="13" xfId="36" applyNumberFormat="1" applyFont="1" applyBorder="1" applyAlignment="1">
      <alignment/>
    </xf>
    <xf numFmtId="4" fontId="86" fillId="0" borderId="13" xfId="36" applyNumberFormat="1" applyFont="1" applyBorder="1" applyAlignment="1">
      <alignment/>
    </xf>
    <xf numFmtId="4" fontId="86" fillId="0" borderId="10" xfId="36" applyNumberFormat="1" applyFont="1" applyBorder="1" applyAlignment="1">
      <alignment/>
    </xf>
    <xf numFmtId="4" fontId="86" fillId="0" borderId="0" xfId="36" applyNumberFormat="1" applyFont="1" applyAlignment="1">
      <alignment/>
    </xf>
    <xf numFmtId="4" fontId="86" fillId="0" borderId="0" xfId="0" applyNumberFormat="1" applyFont="1" applyAlignment="1">
      <alignment/>
    </xf>
    <xf numFmtId="43" fontId="86" fillId="0" borderId="0" xfId="36" applyFont="1" applyBorder="1" applyAlignment="1">
      <alignment/>
    </xf>
    <xf numFmtId="4" fontId="86" fillId="32" borderId="12" xfId="36" applyNumberFormat="1" applyFont="1" applyFill="1" applyBorder="1" applyAlignment="1">
      <alignment/>
    </xf>
    <xf numFmtId="4" fontId="88" fillId="0" borderId="37" xfId="36" applyNumberFormat="1" applyFont="1" applyBorder="1" applyAlignment="1">
      <alignment/>
    </xf>
    <xf numFmtId="43" fontId="90" fillId="0" borderId="0" xfId="36" applyFont="1" applyBorder="1" applyAlignment="1">
      <alignment/>
    </xf>
    <xf numFmtId="0" fontId="88" fillId="0" borderId="0" xfId="0" applyFont="1" applyAlignment="1">
      <alignment horizontal="center"/>
    </xf>
    <xf numFmtId="0" fontId="88" fillId="0" borderId="32" xfId="0" applyFont="1" applyBorder="1" applyAlignment="1">
      <alignment horizontal="center"/>
    </xf>
    <xf numFmtId="4" fontId="88" fillId="0" borderId="0" xfId="0" applyNumberFormat="1" applyFont="1" applyAlignment="1">
      <alignment horizontal="center"/>
    </xf>
    <xf numFmtId="4" fontId="88" fillId="0" borderId="32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188" fontId="20" fillId="0" borderId="12" xfId="36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21" xfId="0" applyFont="1" applyBorder="1" applyAlignment="1">
      <alignment/>
    </xf>
    <xf numFmtId="49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91" fillId="0" borderId="0" xfId="0" applyFont="1" applyAlignment="1">
      <alignment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43" fontId="92" fillId="0" borderId="10" xfId="36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12" xfId="0" applyFont="1" applyBorder="1" applyAlignment="1">
      <alignment/>
    </xf>
    <xf numFmtId="43" fontId="92" fillId="0" borderId="12" xfId="36" applyFont="1" applyBorder="1" applyAlignment="1">
      <alignment/>
    </xf>
    <xf numFmtId="43" fontId="92" fillId="0" borderId="12" xfId="0" applyNumberFormat="1" applyFont="1" applyBorder="1" applyAlignment="1">
      <alignment/>
    </xf>
    <xf numFmtId="43" fontId="91" fillId="0" borderId="12" xfId="36" applyFont="1" applyBorder="1" applyAlignment="1">
      <alignment/>
    </xf>
    <xf numFmtId="43" fontId="92" fillId="0" borderId="0" xfId="36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88" fillId="0" borderId="13" xfId="0" applyFont="1" applyBorder="1" applyAlignment="1">
      <alignment horizontal="right"/>
    </xf>
    <xf numFmtId="4" fontId="88" fillId="0" borderId="13" xfId="0" applyNumberFormat="1" applyFont="1" applyBorder="1" applyAlignment="1">
      <alignment horizontal="right"/>
    </xf>
    <xf numFmtId="0" fontId="88" fillId="0" borderId="10" xfId="0" applyFont="1" applyBorder="1" applyAlignment="1">
      <alignment horizontal="right"/>
    </xf>
    <xf numFmtId="4" fontId="88" fillId="0" borderId="10" xfId="36" applyNumberFormat="1" applyFont="1" applyBorder="1" applyAlignment="1">
      <alignment/>
    </xf>
    <xf numFmtId="0" fontId="88" fillId="0" borderId="37" xfId="0" applyFont="1" applyBorder="1" applyAlignment="1">
      <alignment horizontal="right"/>
    </xf>
    <xf numFmtId="4" fontId="88" fillId="0" borderId="10" xfId="0" applyNumberFormat="1" applyFont="1" applyBorder="1" applyAlignment="1">
      <alignment horizontal="right"/>
    </xf>
    <xf numFmtId="4" fontId="88" fillId="0" borderId="37" xfId="0" applyNumberFormat="1" applyFont="1" applyBorder="1" applyAlignment="1">
      <alignment horizontal="right"/>
    </xf>
    <xf numFmtId="0" fontId="22" fillId="0" borderId="0" xfId="47" applyFont="1" applyAlignment="1">
      <alignment horizontal="left"/>
      <protection/>
    </xf>
    <xf numFmtId="189" fontId="22" fillId="0" borderId="0" xfId="45" applyNumberFormat="1" applyFont="1" applyBorder="1" applyAlignment="1">
      <alignment horizontal="center"/>
      <protection/>
    </xf>
    <xf numFmtId="189" fontId="22" fillId="0" borderId="30" xfId="45" applyNumberFormat="1" applyFont="1" applyBorder="1" applyAlignment="1">
      <alignment horizontal="center"/>
      <protection/>
    </xf>
    <xf numFmtId="0" fontId="22" fillId="0" borderId="31" xfId="45" applyFont="1" applyBorder="1">
      <alignment/>
      <protection/>
    </xf>
    <xf numFmtId="0" fontId="22" fillId="0" borderId="38" xfId="45" applyFont="1" applyBorder="1">
      <alignment/>
      <protection/>
    </xf>
    <xf numFmtId="3" fontId="22" fillId="0" borderId="11" xfId="45" applyNumberFormat="1" applyFont="1" applyFill="1" applyBorder="1" applyAlignment="1">
      <alignment horizontal="center"/>
      <protection/>
    </xf>
    <xf numFmtId="188" fontId="20" fillId="0" borderId="13" xfId="36" applyNumberFormat="1" applyFont="1" applyBorder="1" applyAlignment="1">
      <alignment horizontal="center"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93" fillId="0" borderId="11" xfId="0" applyFont="1" applyBorder="1" applyAlignment="1">
      <alignment/>
    </xf>
    <xf numFmtId="43" fontId="93" fillId="0" borderId="11" xfId="36" applyFont="1" applyBorder="1" applyAlignment="1">
      <alignment/>
    </xf>
    <xf numFmtId="43" fontId="93" fillId="0" borderId="11" xfId="36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10" xfId="0" applyFont="1" applyBorder="1" applyAlignment="1">
      <alignment/>
    </xf>
    <xf numFmtId="43" fontId="93" fillId="0" borderId="10" xfId="36" applyFont="1" applyBorder="1" applyAlignment="1">
      <alignment/>
    </xf>
    <xf numFmtId="43" fontId="93" fillId="0" borderId="10" xfId="36" applyFont="1" applyBorder="1" applyAlignment="1">
      <alignment horizontal="center"/>
    </xf>
    <xf numFmtId="0" fontId="93" fillId="0" borderId="17" xfId="0" applyFont="1" applyBorder="1" applyAlignment="1">
      <alignment/>
    </xf>
    <xf numFmtId="0" fontId="93" fillId="0" borderId="19" xfId="0" applyFont="1" applyBorder="1" applyAlignment="1">
      <alignment/>
    </xf>
    <xf numFmtId="0" fontId="93" fillId="0" borderId="34" xfId="0" applyFont="1" applyBorder="1" applyAlignment="1">
      <alignment/>
    </xf>
    <xf numFmtId="43" fontId="93" fillId="0" borderId="34" xfId="36" applyFont="1" applyBorder="1" applyAlignment="1">
      <alignment/>
    </xf>
    <xf numFmtId="43" fontId="20" fillId="0" borderId="34" xfId="36" applyFont="1" applyBorder="1" applyAlignment="1">
      <alignment/>
    </xf>
    <xf numFmtId="0" fontId="93" fillId="0" borderId="0" xfId="0" applyFont="1" applyBorder="1" applyAlignment="1">
      <alignment/>
    </xf>
    <xf numFmtId="43" fontId="93" fillId="0" borderId="0" xfId="36" applyFont="1" applyBorder="1" applyAlignment="1">
      <alignment/>
    </xf>
    <xf numFmtId="0" fontId="9" fillId="0" borderId="0" xfId="44" applyFont="1" applyAlignment="1">
      <alignment/>
      <protection/>
    </xf>
    <xf numFmtId="0" fontId="9" fillId="0" borderId="0" xfId="44" applyFont="1" applyAlignment="1">
      <alignment/>
      <protection/>
    </xf>
    <xf numFmtId="0" fontId="9" fillId="0" borderId="0" xfId="44" applyFont="1" applyAlignment="1">
      <alignment/>
      <protection/>
    </xf>
    <xf numFmtId="0" fontId="9" fillId="0" borderId="14" xfId="44" applyFont="1" applyBorder="1" applyAlignment="1">
      <alignment horizontal="center" vertical="center"/>
      <protection/>
    </xf>
    <xf numFmtId="0" fontId="9" fillId="0" borderId="15" xfId="44" applyFont="1" applyBorder="1" applyAlignment="1">
      <alignment horizontal="center" vertical="center"/>
      <protection/>
    </xf>
    <xf numFmtId="0" fontId="9" fillId="0" borderId="16" xfId="44" applyFont="1" applyBorder="1" applyAlignment="1">
      <alignment horizontal="center" vertical="center"/>
      <protection/>
    </xf>
    <xf numFmtId="0" fontId="9" fillId="0" borderId="17" xfId="44" applyFont="1" applyBorder="1" applyAlignment="1">
      <alignment horizontal="center" vertical="center"/>
      <protection/>
    </xf>
    <xf numFmtId="188" fontId="9" fillId="0" borderId="39" xfId="36" applyNumberFormat="1" applyFont="1" applyBorder="1" applyAlignment="1">
      <alignment horizontal="right" vertical="center"/>
    </xf>
    <xf numFmtId="188" fontId="9" fillId="0" borderId="10" xfId="36" applyNumberFormat="1" applyFont="1" applyBorder="1" applyAlignment="1">
      <alignment horizontal="right" vertical="center"/>
    </xf>
    <xf numFmtId="49" fontId="9" fillId="0" borderId="39" xfId="36" applyNumberFormat="1" applyFont="1" applyBorder="1" applyAlignment="1">
      <alignment horizontal="center" vertical="center"/>
    </xf>
    <xf numFmtId="49" fontId="9" fillId="0" borderId="10" xfId="36" applyNumberFormat="1" applyFont="1" applyBorder="1" applyAlignment="1">
      <alignment horizontal="center" vertical="center"/>
    </xf>
    <xf numFmtId="0" fontId="8" fillId="0" borderId="0" xfId="44" applyFont="1" applyAlignment="1">
      <alignment horizontal="center"/>
      <protection/>
    </xf>
    <xf numFmtId="0" fontId="9" fillId="0" borderId="12" xfId="44" applyFont="1" applyBorder="1" applyAlignment="1">
      <alignment/>
      <protection/>
    </xf>
    <xf numFmtId="0" fontId="9" fillId="0" borderId="12" xfId="44" applyFont="1" applyBorder="1" applyAlignment="1">
      <alignment horizontal="center" vertical="center"/>
      <protection/>
    </xf>
    <xf numFmtId="0" fontId="9" fillId="0" borderId="36" xfId="44" applyFont="1" applyBorder="1" applyAlignment="1">
      <alignment/>
      <protection/>
    </xf>
    <xf numFmtId="0" fontId="3" fillId="0" borderId="0" xfId="46" applyAlignment="1">
      <alignment/>
      <protection/>
    </xf>
    <xf numFmtId="0" fontId="3" fillId="0" borderId="0" xfId="46" applyFont="1" applyAlignment="1">
      <alignment/>
      <protection/>
    </xf>
    <xf numFmtId="0" fontId="3" fillId="0" borderId="0" xfId="47" applyFont="1" applyAlignment="1">
      <alignment horizontal="left"/>
      <protection/>
    </xf>
    <xf numFmtId="0" fontId="13" fillId="0" borderId="0" xfId="46" applyFont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0" xfId="45" applyFont="1" applyBorder="1" applyAlignment="1">
      <alignment horizontal="center"/>
      <protection/>
    </xf>
    <xf numFmtId="0" fontId="21" fillId="0" borderId="0" xfId="45" applyFont="1" applyAlignment="1">
      <alignment horizontal="center"/>
      <protection/>
    </xf>
    <xf numFmtId="0" fontId="21" fillId="0" borderId="32" xfId="45" applyFont="1" applyBorder="1" applyAlignment="1">
      <alignment horizontal="left"/>
      <protection/>
    </xf>
    <xf numFmtId="0" fontId="23" fillId="0" borderId="14" xfId="45" applyFont="1" applyBorder="1" applyAlignment="1">
      <alignment horizontal="center" vertical="center"/>
      <protection/>
    </xf>
    <xf numFmtId="0" fontId="23" fillId="0" borderId="15" xfId="45" applyFont="1" applyBorder="1" applyAlignment="1">
      <alignment horizontal="center" vertical="center"/>
      <protection/>
    </xf>
    <xf numFmtId="0" fontId="23" fillId="0" borderId="16" xfId="45" applyFont="1" applyBorder="1" applyAlignment="1">
      <alignment horizontal="center" vertical="center"/>
      <protection/>
    </xf>
    <xf numFmtId="0" fontId="23" fillId="0" borderId="17" xfId="45" applyFont="1" applyBorder="1" applyAlignment="1">
      <alignment horizontal="center" vertical="center"/>
      <protection/>
    </xf>
    <xf numFmtId="0" fontId="23" fillId="0" borderId="34" xfId="45" applyFont="1" applyBorder="1" applyAlignment="1">
      <alignment horizontal="center" vertical="center"/>
      <protection/>
    </xf>
    <xf numFmtId="0" fontId="23" fillId="0" borderId="32" xfId="45" applyFont="1" applyBorder="1" applyAlignment="1">
      <alignment horizontal="center" vertical="center"/>
      <protection/>
    </xf>
    <xf numFmtId="0" fontId="23" fillId="0" borderId="14" xfId="45" applyFont="1" applyFill="1" applyBorder="1" applyAlignment="1">
      <alignment horizontal="center" vertical="center"/>
      <protection/>
    </xf>
    <xf numFmtId="0" fontId="23" fillId="0" borderId="36" xfId="45" applyFont="1" applyBorder="1" applyAlignment="1">
      <alignment horizontal="center" vertical="center"/>
      <protection/>
    </xf>
    <xf numFmtId="0" fontId="23" fillId="0" borderId="33" xfId="45" applyFont="1" applyBorder="1" applyAlignment="1">
      <alignment horizontal="center" vertical="center"/>
      <protection/>
    </xf>
    <xf numFmtId="0" fontId="23" fillId="0" borderId="40" xfId="45" applyFont="1" applyBorder="1" applyAlignment="1">
      <alignment horizontal="center" vertical="center"/>
      <protection/>
    </xf>
    <xf numFmtId="0" fontId="23" fillId="0" borderId="34" xfId="4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43" fontId="20" fillId="0" borderId="25" xfId="36" applyFont="1" applyBorder="1" applyAlignment="1">
      <alignment horizontal="center"/>
    </xf>
    <xf numFmtId="43" fontId="20" fillId="0" borderId="29" xfId="36" applyFont="1" applyBorder="1" applyAlignment="1">
      <alignment horizontal="center"/>
    </xf>
    <xf numFmtId="43" fontId="20" fillId="0" borderId="23" xfId="36" applyFont="1" applyBorder="1" applyAlignment="1">
      <alignment horizontal="center"/>
    </xf>
    <xf numFmtId="43" fontId="20" fillId="0" borderId="41" xfId="36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3" fontId="20" fillId="0" borderId="25" xfId="36" applyFont="1" applyBorder="1" applyAlignment="1">
      <alignment horizontal="right"/>
    </xf>
    <xf numFmtId="43" fontId="20" fillId="0" borderId="29" xfId="36" applyFont="1" applyBorder="1" applyAlignment="1">
      <alignment horizontal="right"/>
    </xf>
    <xf numFmtId="43" fontId="20" fillId="0" borderId="25" xfId="36" applyFont="1" applyBorder="1" applyAlignment="1">
      <alignment horizontal="center" vertical="center"/>
    </xf>
    <xf numFmtId="43" fontId="20" fillId="0" borderId="29" xfId="36" applyFont="1" applyBorder="1" applyAlignment="1">
      <alignment horizontal="center" vertical="center"/>
    </xf>
    <xf numFmtId="43" fontId="21" fillId="0" borderId="42" xfId="36" applyFont="1" applyBorder="1" applyAlignment="1">
      <alignment horizontal="center"/>
    </xf>
    <xf numFmtId="43" fontId="21" fillId="0" borderId="43" xfId="36" applyFont="1" applyBorder="1" applyAlignment="1">
      <alignment horizontal="center"/>
    </xf>
    <xf numFmtId="0" fontId="24" fillId="0" borderId="0" xfId="0" applyFont="1" applyAlignment="1">
      <alignment horizontal="center"/>
    </xf>
    <xf numFmtId="43" fontId="20" fillId="0" borderId="44" xfId="36" applyFont="1" applyBorder="1" applyAlignment="1">
      <alignment horizontal="center"/>
    </xf>
    <xf numFmtId="43" fontId="20" fillId="0" borderId="38" xfId="36" applyFont="1" applyBorder="1" applyAlignment="1">
      <alignment horizontal="center"/>
    </xf>
    <xf numFmtId="0" fontId="91" fillId="0" borderId="13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43" fontId="91" fillId="0" borderId="13" xfId="36" applyFont="1" applyBorder="1" applyAlignment="1">
      <alignment horizontal="center" vertical="center" wrapText="1"/>
    </xf>
    <xf numFmtId="43" fontId="91" fillId="0" borderId="11" xfId="36" applyFont="1" applyBorder="1" applyAlignment="1">
      <alignment horizontal="center" vertical="center" wrapText="1"/>
    </xf>
    <xf numFmtId="43" fontId="91" fillId="0" borderId="10" xfId="36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1" fillId="0" borderId="13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/>
    </xf>
    <xf numFmtId="0" fontId="88" fillId="0" borderId="33" xfId="0" applyFont="1" applyBorder="1" applyAlignment="1">
      <alignment horizontal="center"/>
    </xf>
    <xf numFmtId="0" fontId="88" fillId="0" borderId="0" xfId="0" applyFont="1" applyAlignment="1">
      <alignment horizontal="center"/>
    </xf>
    <xf numFmtId="43" fontId="88" fillId="0" borderId="13" xfId="36" applyFont="1" applyBorder="1" applyAlignment="1">
      <alignment horizontal="center" vertical="center" wrapText="1"/>
    </xf>
    <xf numFmtId="43" fontId="88" fillId="0" borderId="11" xfId="36" applyFont="1" applyBorder="1" applyAlignment="1">
      <alignment horizontal="center" vertical="center" wrapText="1"/>
    </xf>
    <xf numFmtId="43" fontId="88" fillId="0" borderId="10" xfId="36" applyFont="1" applyBorder="1" applyAlignment="1">
      <alignment horizontal="center" vertical="center" wrapText="1"/>
    </xf>
    <xf numFmtId="4" fontId="88" fillId="0" borderId="13" xfId="36" applyNumberFormat="1" applyFont="1" applyBorder="1" applyAlignment="1">
      <alignment horizontal="center" vertical="center" wrapText="1"/>
    </xf>
    <xf numFmtId="4" fontId="88" fillId="0" borderId="11" xfId="36" applyNumberFormat="1" applyFont="1" applyBorder="1" applyAlignment="1">
      <alignment horizontal="center" vertical="center" wrapText="1"/>
    </xf>
    <xf numFmtId="4" fontId="88" fillId="0" borderId="10" xfId="36" applyNumberFormat="1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/>
    </xf>
    <xf numFmtId="4" fontId="88" fillId="0" borderId="13" xfId="0" applyNumberFormat="1" applyFont="1" applyBorder="1" applyAlignment="1">
      <alignment horizontal="center" vertical="center" wrapText="1"/>
    </xf>
    <xf numFmtId="4" fontId="88" fillId="0" borderId="11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กติ_Sheet2" xfId="45"/>
    <cellStyle name="ปกติ_Sheet3" xfId="46"/>
    <cellStyle name="ปกติ_ร่างงบป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4.8515625" style="16" customWidth="1"/>
    <col min="2" max="2" width="12.8515625" style="16" customWidth="1"/>
    <col min="3" max="3" width="4.28125" style="16" customWidth="1"/>
    <col min="4" max="4" width="12.8515625" style="16" customWidth="1"/>
    <col min="5" max="5" width="4.00390625" style="16" customWidth="1"/>
    <col min="6" max="6" width="5.00390625" style="16" customWidth="1"/>
    <col min="7" max="7" width="12.28125" style="16" customWidth="1"/>
    <col min="8" max="8" width="3.8515625" style="16" customWidth="1"/>
    <col min="9" max="9" width="16.140625" style="42" bestFit="1" customWidth="1"/>
    <col min="10" max="10" width="11.140625" style="16" bestFit="1" customWidth="1"/>
    <col min="11" max="11" width="16.140625" style="16" bestFit="1" customWidth="1"/>
    <col min="12" max="16384" width="9.140625" style="16" customWidth="1"/>
  </cols>
  <sheetData>
    <row r="1" spans="1:10" ht="18.75">
      <c r="A1" s="357" t="s">
        <v>117</v>
      </c>
      <c r="B1" s="357"/>
      <c r="C1" s="357"/>
      <c r="D1" s="357"/>
      <c r="E1" s="357"/>
      <c r="F1" s="357"/>
      <c r="G1" s="357"/>
      <c r="H1" s="357"/>
      <c r="I1" s="37"/>
      <c r="J1" s="15"/>
    </row>
    <row r="2" spans="1:10" ht="18.75">
      <c r="A2" s="357" t="s">
        <v>348</v>
      </c>
      <c r="B2" s="357"/>
      <c r="C2" s="357"/>
      <c r="D2" s="357"/>
      <c r="E2" s="357"/>
      <c r="F2" s="357"/>
      <c r="G2" s="357"/>
      <c r="H2" s="357"/>
      <c r="I2" s="37"/>
      <c r="J2" s="15"/>
    </row>
    <row r="3" spans="1:10" ht="18.75">
      <c r="A3" s="357" t="s">
        <v>411</v>
      </c>
      <c r="B3" s="357"/>
      <c r="C3" s="357"/>
      <c r="D3" s="357"/>
      <c r="E3" s="357"/>
      <c r="F3" s="357"/>
      <c r="G3" s="357"/>
      <c r="H3" s="357"/>
      <c r="I3" s="37"/>
      <c r="J3" s="15"/>
    </row>
    <row r="4" spans="1:10" ht="18.75">
      <c r="A4" s="358"/>
      <c r="B4" s="359" t="s">
        <v>18</v>
      </c>
      <c r="C4" s="358"/>
      <c r="D4" s="359" t="s">
        <v>54</v>
      </c>
      <c r="E4" s="360"/>
      <c r="F4" s="17" t="s">
        <v>39</v>
      </c>
      <c r="G4" s="18" t="s">
        <v>40</v>
      </c>
      <c r="H4" s="19"/>
      <c r="I4" s="37"/>
      <c r="J4" s="15"/>
    </row>
    <row r="5" spans="1:10" ht="18.75">
      <c r="A5" s="358"/>
      <c r="B5" s="359"/>
      <c r="C5" s="358"/>
      <c r="D5" s="359"/>
      <c r="E5" s="360"/>
      <c r="F5" s="20" t="s">
        <v>5</v>
      </c>
      <c r="G5" s="21" t="s">
        <v>41</v>
      </c>
      <c r="H5" s="22"/>
      <c r="I5" s="37"/>
      <c r="J5" s="15"/>
    </row>
    <row r="6" spans="1:10" ht="18.75">
      <c r="A6" s="23" t="s">
        <v>55</v>
      </c>
      <c r="B6" s="24"/>
      <c r="C6" s="24"/>
      <c r="D6" s="25"/>
      <c r="E6" s="25"/>
      <c r="F6" s="26"/>
      <c r="G6" s="25"/>
      <c r="H6" s="27"/>
      <c r="I6" s="37"/>
      <c r="J6" s="15"/>
    </row>
    <row r="7" spans="1:10" ht="18.75">
      <c r="A7" s="26" t="s">
        <v>20</v>
      </c>
      <c r="B7" s="28"/>
      <c r="C7" s="29"/>
      <c r="D7" s="30"/>
      <c r="E7" s="31"/>
      <c r="F7" s="28"/>
      <c r="G7" s="32"/>
      <c r="H7" s="32"/>
      <c r="I7" s="37"/>
      <c r="J7" s="15"/>
    </row>
    <row r="8" spans="1:10" ht="18.75">
      <c r="A8" s="33" t="s">
        <v>56</v>
      </c>
      <c r="B8" s="34">
        <v>285000</v>
      </c>
      <c r="C8" s="35" t="s">
        <v>5</v>
      </c>
      <c r="D8" s="34">
        <v>529035</v>
      </c>
      <c r="E8" s="36">
        <v>26</v>
      </c>
      <c r="F8" s="35" t="s">
        <v>39</v>
      </c>
      <c r="G8" s="34">
        <v>244035</v>
      </c>
      <c r="H8" s="36">
        <v>26</v>
      </c>
      <c r="I8" s="37"/>
      <c r="J8" s="15"/>
    </row>
    <row r="9" spans="1:10" ht="18.75">
      <c r="A9" s="38" t="s">
        <v>57</v>
      </c>
      <c r="B9" s="39">
        <v>174700</v>
      </c>
      <c r="C9" s="40" t="s">
        <v>5</v>
      </c>
      <c r="D9" s="39">
        <v>142475</v>
      </c>
      <c r="E9" s="41" t="s">
        <v>5</v>
      </c>
      <c r="F9" s="40" t="s">
        <v>5</v>
      </c>
      <c r="G9" s="39">
        <v>32225</v>
      </c>
      <c r="H9" s="41" t="s">
        <v>5</v>
      </c>
      <c r="I9" s="37"/>
      <c r="J9" s="15"/>
    </row>
    <row r="10" spans="1:10" ht="18.75">
      <c r="A10" s="38" t="s">
        <v>58</v>
      </c>
      <c r="B10" s="39">
        <v>100000</v>
      </c>
      <c r="C10" s="40" t="s">
        <v>5</v>
      </c>
      <c r="D10" s="39">
        <v>136681</v>
      </c>
      <c r="E10" s="94" t="s">
        <v>412</v>
      </c>
      <c r="F10" s="40" t="s">
        <v>39</v>
      </c>
      <c r="G10" s="39">
        <v>36681</v>
      </c>
      <c r="H10" s="94" t="s">
        <v>412</v>
      </c>
      <c r="I10" s="37"/>
      <c r="J10" s="15"/>
    </row>
    <row r="11" spans="1:10" ht="18.75">
      <c r="A11" s="38" t="s">
        <v>59</v>
      </c>
      <c r="B11" s="41" t="s">
        <v>5</v>
      </c>
      <c r="C11" s="40"/>
      <c r="D11" s="41" t="s">
        <v>5</v>
      </c>
      <c r="E11" s="41"/>
      <c r="F11" s="40"/>
      <c r="G11" s="41" t="s">
        <v>5</v>
      </c>
      <c r="H11" s="41"/>
      <c r="I11" s="37"/>
      <c r="J11" s="15"/>
    </row>
    <row r="12" spans="1:10" ht="18.75">
      <c r="A12" s="38" t="s">
        <v>60</v>
      </c>
      <c r="B12" s="39">
        <v>302100</v>
      </c>
      <c r="C12" s="40" t="s">
        <v>5</v>
      </c>
      <c r="D12" s="39">
        <v>44200</v>
      </c>
      <c r="E12" s="41" t="s">
        <v>5</v>
      </c>
      <c r="F12" s="40" t="s">
        <v>5</v>
      </c>
      <c r="G12" s="39">
        <v>257900</v>
      </c>
      <c r="H12" s="41" t="s">
        <v>5</v>
      </c>
      <c r="J12" s="37"/>
    </row>
    <row r="13" spans="1:10" ht="18.75">
      <c r="A13" s="38" t="s">
        <v>61</v>
      </c>
      <c r="B13" s="41" t="s">
        <v>5</v>
      </c>
      <c r="C13" s="40"/>
      <c r="D13" s="41" t="s">
        <v>5</v>
      </c>
      <c r="E13" s="41"/>
      <c r="F13" s="40"/>
      <c r="G13" s="41" t="s">
        <v>5</v>
      </c>
      <c r="H13" s="41"/>
      <c r="J13" s="15"/>
    </row>
    <row r="14" spans="1:10" ht="18.75">
      <c r="A14" s="38" t="s">
        <v>62</v>
      </c>
      <c r="B14" s="41">
        <v>16944000</v>
      </c>
      <c r="C14" s="40" t="s">
        <v>5</v>
      </c>
      <c r="D14" s="41">
        <v>18643772</v>
      </c>
      <c r="E14" s="41">
        <v>19</v>
      </c>
      <c r="F14" s="43" t="s">
        <v>39</v>
      </c>
      <c r="G14" s="41">
        <v>1699772</v>
      </c>
      <c r="H14" s="41">
        <v>19</v>
      </c>
      <c r="I14" s="37"/>
      <c r="J14" s="15"/>
    </row>
    <row r="15" spans="1:10" ht="18.75">
      <c r="A15" s="68" t="s">
        <v>63</v>
      </c>
      <c r="B15" s="44">
        <v>11500000</v>
      </c>
      <c r="C15" s="43" t="s">
        <v>5</v>
      </c>
      <c r="D15" s="44">
        <v>9676512</v>
      </c>
      <c r="E15" s="45" t="s">
        <v>5</v>
      </c>
      <c r="F15" s="43" t="s">
        <v>5</v>
      </c>
      <c r="G15" s="44">
        <v>1823488</v>
      </c>
      <c r="H15" s="45" t="s">
        <v>5</v>
      </c>
      <c r="I15" s="37"/>
      <c r="J15" s="15"/>
    </row>
    <row r="16" spans="1:10" ht="18.75">
      <c r="A16" s="29" t="s">
        <v>64</v>
      </c>
      <c r="B16" s="46">
        <f>SUM(B8:B15)</f>
        <v>29305800</v>
      </c>
      <c r="C16" s="47" t="s">
        <v>5</v>
      </c>
      <c r="D16" s="46">
        <v>29172675</v>
      </c>
      <c r="E16" s="48">
        <v>79</v>
      </c>
      <c r="F16" s="47" t="s">
        <v>5</v>
      </c>
      <c r="G16" s="46">
        <v>133124</v>
      </c>
      <c r="H16" s="48">
        <v>21</v>
      </c>
      <c r="I16" s="37"/>
      <c r="J16" s="15"/>
    </row>
    <row r="17" spans="1:10" ht="18.75">
      <c r="A17" s="49" t="s">
        <v>65</v>
      </c>
      <c r="B17" s="49"/>
      <c r="C17" s="49"/>
      <c r="D17" s="50">
        <v>13161440</v>
      </c>
      <c r="E17" s="51" t="s">
        <v>5</v>
      </c>
      <c r="F17" s="26"/>
      <c r="G17" s="52"/>
      <c r="H17" s="52"/>
      <c r="I17" s="37"/>
      <c r="J17" s="37"/>
    </row>
    <row r="18" spans="1:10" ht="18.75">
      <c r="A18" s="49" t="s">
        <v>66</v>
      </c>
      <c r="B18" s="49"/>
      <c r="C18" s="49"/>
      <c r="D18" s="53">
        <f>SUM(D17)</f>
        <v>13161440</v>
      </c>
      <c r="E18" s="41" t="s">
        <v>5</v>
      </c>
      <c r="F18" s="26"/>
      <c r="G18" s="54"/>
      <c r="H18" s="52"/>
      <c r="I18" s="37"/>
      <c r="J18" s="15"/>
    </row>
    <row r="19" spans="1:10" ht="19.5" thickBot="1">
      <c r="A19" s="55" t="s">
        <v>67</v>
      </c>
      <c r="B19" s="49"/>
      <c r="C19" s="49"/>
      <c r="D19" s="56">
        <f>SUM(D16+D18)</f>
        <v>42334115</v>
      </c>
      <c r="E19" s="57">
        <f>SUM(E16:E18)</f>
        <v>79</v>
      </c>
      <c r="F19" s="26"/>
      <c r="G19" s="52"/>
      <c r="H19" s="52"/>
      <c r="I19" s="37"/>
      <c r="J19" s="15"/>
    </row>
    <row r="20" spans="1:10" ht="11.25" customHeight="1" thickTop="1">
      <c r="A20" s="49"/>
      <c r="B20" s="49"/>
      <c r="C20" s="49"/>
      <c r="D20" s="52"/>
      <c r="E20" s="52"/>
      <c r="F20" s="49"/>
      <c r="G20" s="52"/>
      <c r="H20" s="52"/>
      <c r="I20" s="37"/>
      <c r="J20" s="15"/>
    </row>
    <row r="21" spans="1:10" ht="18.75">
      <c r="A21" s="23"/>
      <c r="B21" s="349" t="s">
        <v>18</v>
      </c>
      <c r="C21" s="350"/>
      <c r="D21" s="349" t="s">
        <v>38</v>
      </c>
      <c r="E21" s="350"/>
      <c r="F21" s="17" t="s">
        <v>39</v>
      </c>
      <c r="G21" s="58" t="s">
        <v>40</v>
      </c>
      <c r="H21" s="19"/>
      <c r="I21" s="37"/>
      <c r="J21" s="15"/>
    </row>
    <row r="22" spans="1:10" ht="18.75">
      <c r="A22" s="59"/>
      <c r="B22" s="351"/>
      <c r="C22" s="352"/>
      <c r="D22" s="351"/>
      <c r="E22" s="352"/>
      <c r="F22" s="20" t="s">
        <v>5</v>
      </c>
      <c r="G22" s="60" t="s">
        <v>41</v>
      </c>
      <c r="H22" s="22"/>
      <c r="I22" s="37"/>
      <c r="J22" s="15"/>
    </row>
    <row r="23" spans="1:10" ht="18.75">
      <c r="A23" s="28" t="s">
        <v>68</v>
      </c>
      <c r="B23" s="23"/>
      <c r="C23" s="61"/>
      <c r="D23" s="27"/>
      <c r="E23" s="32"/>
      <c r="F23" s="28"/>
      <c r="G23" s="30"/>
      <c r="H23" s="32"/>
      <c r="I23" s="37"/>
      <c r="J23" s="15"/>
    </row>
    <row r="24" spans="1:10" ht="18.75">
      <c r="A24" s="33" t="s">
        <v>69</v>
      </c>
      <c r="B24" s="34">
        <v>1770260</v>
      </c>
      <c r="C24" s="62" t="s">
        <v>5</v>
      </c>
      <c r="D24" s="34">
        <v>1462643</v>
      </c>
      <c r="E24" s="63" t="s">
        <v>5</v>
      </c>
      <c r="F24" s="35" t="s">
        <v>5</v>
      </c>
      <c r="G24" s="34">
        <v>307617</v>
      </c>
      <c r="H24" s="63" t="s">
        <v>5</v>
      </c>
      <c r="I24" s="37"/>
      <c r="J24" s="15"/>
    </row>
    <row r="25" spans="1:10" ht="18.75">
      <c r="A25" s="38" t="s">
        <v>106</v>
      </c>
      <c r="B25" s="39">
        <v>3016720</v>
      </c>
      <c r="C25" s="64" t="s">
        <v>5</v>
      </c>
      <c r="D25" s="39">
        <v>2909288</v>
      </c>
      <c r="E25" s="65" t="s">
        <v>5</v>
      </c>
      <c r="F25" s="35" t="s">
        <v>5</v>
      </c>
      <c r="G25" s="41">
        <v>107432</v>
      </c>
      <c r="H25" s="65" t="s">
        <v>5</v>
      </c>
      <c r="I25" s="37"/>
      <c r="J25" s="15"/>
    </row>
    <row r="26" spans="1:10" ht="18.75">
      <c r="A26" s="38" t="s">
        <v>105</v>
      </c>
      <c r="B26" s="39">
        <v>5799370</v>
      </c>
      <c r="C26" s="64" t="s">
        <v>5</v>
      </c>
      <c r="D26" s="39">
        <v>5513066</v>
      </c>
      <c r="E26" s="65">
        <v>65</v>
      </c>
      <c r="F26" s="35" t="s">
        <v>5</v>
      </c>
      <c r="G26" s="41">
        <v>286303</v>
      </c>
      <c r="H26" s="65">
        <v>34</v>
      </c>
      <c r="I26" s="37"/>
      <c r="J26" s="15"/>
    </row>
    <row r="27" spans="1:10" ht="18.75">
      <c r="A27" s="38" t="s">
        <v>70</v>
      </c>
      <c r="B27" s="39">
        <v>995200</v>
      </c>
      <c r="C27" s="64" t="s">
        <v>5</v>
      </c>
      <c r="D27" s="39">
        <v>716250</v>
      </c>
      <c r="E27" s="65" t="s">
        <v>5</v>
      </c>
      <c r="F27" s="35" t="s">
        <v>5</v>
      </c>
      <c r="G27" s="41">
        <v>278950</v>
      </c>
      <c r="H27" s="65" t="s">
        <v>5</v>
      </c>
      <c r="I27" s="37"/>
      <c r="J27" s="15"/>
    </row>
    <row r="28" spans="1:10" ht="18.75">
      <c r="A28" s="38" t="s">
        <v>71</v>
      </c>
      <c r="B28" s="39">
        <v>4241600</v>
      </c>
      <c r="C28" s="64" t="s">
        <v>5</v>
      </c>
      <c r="D28" s="39">
        <v>3193379</v>
      </c>
      <c r="E28" s="95" t="s">
        <v>413</v>
      </c>
      <c r="F28" s="35" t="s">
        <v>5</v>
      </c>
      <c r="G28" s="39">
        <v>1048220</v>
      </c>
      <c r="H28" s="65">
        <v>77</v>
      </c>
      <c r="I28" s="37"/>
      <c r="J28" s="15"/>
    </row>
    <row r="29" spans="1:10" ht="18.75">
      <c r="A29" s="38" t="s">
        <v>72</v>
      </c>
      <c r="B29" s="39">
        <v>3115029</v>
      </c>
      <c r="C29" s="64" t="s">
        <v>5</v>
      </c>
      <c r="D29" s="39">
        <v>2747325</v>
      </c>
      <c r="E29" s="65">
        <v>50</v>
      </c>
      <c r="F29" s="35" t="s">
        <v>5</v>
      </c>
      <c r="G29" s="39">
        <v>367703</v>
      </c>
      <c r="H29" s="65">
        <v>50</v>
      </c>
      <c r="I29" s="37"/>
      <c r="J29" s="15"/>
    </row>
    <row r="30" spans="1:10" ht="18.75">
      <c r="A30" s="38" t="s">
        <v>73</v>
      </c>
      <c r="B30" s="39">
        <v>569000</v>
      </c>
      <c r="C30" s="64" t="s">
        <v>5</v>
      </c>
      <c r="D30" s="39">
        <v>465542</v>
      </c>
      <c r="E30" s="65">
        <v>96</v>
      </c>
      <c r="F30" s="35" t="s">
        <v>5</v>
      </c>
      <c r="G30" s="39">
        <v>103457</v>
      </c>
      <c r="H30" s="65">
        <v>4</v>
      </c>
      <c r="I30" s="37"/>
      <c r="J30" s="15"/>
    </row>
    <row r="31" spans="1:10" ht="18.75">
      <c r="A31" s="38" t="s">
        <v>74</v>
      </c>
      <c r="B31" s="39">
        <v>4020000</v>
      </c>
      <c r="C31" s="64" t="s">
        <v>5</v>
      </c>
      <c r="D31" s="39">
        <v>3526104</v>
      </c>
      <c r="E31" s="65">
        <v>84</v>
      </c>
      <c r="F31" s="35" t="s">
        <v>5</v>
      </c>
      <c r="G31" s="39">
        <v>493895</v>
      </c>
      <c r="H31" s="65">
        <v>16</v>
      </c>
      <c r="I31" s="37"/>
      <c r="J31" s="15"/>
    </row>
    <row r="32" spans="1:10" ht="23.25">
      <c r="A32" s="38" t="s">
        <v>75</v>
      </c>
      <c r="B32" s="41">
        <v>628900</v>
      </c>
      <c r="C32" s="64" t="s">
        <v>5</v>
      </c>
      <c r="D32" s="41">
        <v>506336</v>
      </c>
      <c r="E32" s="65">
        <v>13</v>
      </c>
      <c r="F32" s="35" t="s">
        <v>5</v>
      </c>
      <c r="G32" s="41">
        <v>122563</v>
      </c>
      <c r="H32" s="41">
        <v>87</v>
      </c>
      <c r="I32" s="98"/>
      <c r="J32" s="15"/>
    </row>
    <row r="33" spans="1:10" ht="23.25">
      <c r="A33" s="38" t="s">
        <v>76</v>
      </c>
      <c r="B33" s="39">
        <v>5124721</v>
      </c>
      <c r="C33" s="66" t="s">
        <v>5</v>
      </c>
      <c r="D33" s="39">
        <v>5099404</v>
      </c>
      <c r="E33" s="96" t="s">
        <v>414</v>
      </c>
      <c r="F33" s="35" t="s">
        <v>5</v>
      </c>
      <c r="G33" s="39">
        <v>25316</v>
      </c>
      <c r="H33" s="41">
        <v>70</v>
      </c>
      <c r="I33" s="83"/>
      <c r="J33" s="67"/>
    </row>
    <row r="34" spans="1:10" ht="18.75">
      <c r="A34" s="68" t="s">
        <v>77</v>
      </c>
      <c r="B34" s="69">
        <v>25000</v>
      </c>
      <c r="C34" s="70" t="s">
        <v>5</v>
      </c>
      <c r="D34" s="60">
        <v>25000</v>
      </c>
      <c r="E34" s="71" t="s">
        <v>5</v>
      </c>
      <c r="F34" s="20" t="s">
        <v>5</v>
      </c>
      <c r="G34" s="60" t="s">
        <v>5</v>
      </c>
      <c r="H34" s="60"/>
      <c r="I34" s="99"/>
      <c r="J34" s="72"/>
    </row>
    <row r="35" spans="1:11" ht="18.75">
      <c r="A35" s="49" t="s">
        <v>78</v>
      </c>
      <c r="B35" s="46">
        <f>SUM(B24:B34)</f>
        <v>29305800</v>
      </c>
      <c r="C35" s="70" t="s">
        <v>5</v>
      </c>
      <c r="D35" s="46">
        <v>26164340</v>
      </c>
      <c r="E35" s="48">
        <v>61</v>
      </c>
      <c r="F35" s="73" t="s">
        <v>5</v>
      </c>
      <c r="G35" s="46">
        <v>3141459</v>
      </c>
      <c r="H35" s="48">
        <v>39</v>
      </c>
      <c r="I35" s="37"/>
      <c r="J35" s="15"/>
      <c r="K35" s="42"/>
    </row>
    <row r="36" spans="1:10" ht="18.75">
      <c r="A36" s="49" t="s">
        <v>79</v>
      </c>
      <c r="B36" s="49"/>
      <c r="C36" s="49"/>
      <c r="D36" s="34">
        <v>13161440</v>
      </c>
      <c r="E36" s="36" t="s">
        <v>5</v>
      </c>
      <c r="F36" s="49"/>
      <c r="G36" s="52"/>
      <c r="H36" s="52"/>
      <c r="I36" s="37"/>
      <c r="J36" s="37"/>
    </row>
    <row r="37" spans="1:10" ht="19.5" thickBot="1">
      <c r="A37" s="49" t="s">
        <v>80</v>
      </c>
      <c r="B37" s="49"/>
      <c r="C37" s="49"/>
      <c r="D37" s="74">
        <f>SUM(D35:D36)</f>
        <v>39325780</v>
      </c>
      <c r="E37" s="57">
        <v>61</v>
      </c>
      <c r="F37" s="49"/>
      <c r="G37" s="52"/>
      <c r="H37" s="52"/>
      <c r="I37" s="37"/>
      <c r="J37" s="37"/>
    </row>
    <row r="38" spans="1:10" ht="19.5" thickTop="1">
      <c r="A38" s="49" t="s">
        <v>81</v>
      </c>
      <c r="B38" s="49"/>
      <c r="C38" s="49"/>
      <c r="D38" s="353">
        <v>3008335</v>
      </c>
      <c r="E38" s="355" t="s">
        <v>415</v>
      </c>
      <c r="F38" s="49"/>
      <c r="G38" s="52"/>
      <c r="H38" s="52"/>
      <c r="I38" s="37"/>
      <c r="J38" s="15"/>
    </row>
    <row r="39" spans="1:10" ht="18.75">
      <c r="A39" s="49" t="s">
        <v>82</v>
      </c>
      <c r="B39" s="15"/>
      <c r="C39" s="15"/>
      <c r="D39" s="354"/>
      <c r="E39" s="356"/>
      <c r="F39" s="15"/>
      <c r="G39" s="75"/>
      <c r="H39" s="75"/>
      <c r="I39" s="37"/>
      <c r="J39" s="15"/>
    </row>
    <row r="40" spans="1:10" ht="9" customHeight="1">
      <c r="A40" s="49" t="s">
        <v>83</v>
      </c>
      <c r="B40" s="15"/>
      <c r="C40" s="15"/>
      <c r="D40" s="76"/>
      <c r="E40" s="77"/>
      <c r="F40" s="15"/>
      <c r="G40" s="75"/>
      <c r="H40" s="75"/>
      <c r="I40" s="37"/>
      <c r="J40" s="15"/>
    </row>
    <row r="41" spans="1:10" ht="18.75">
      <c r="A41" s="346" t="s">
        <v>107</v>
      </c>
      <c r="B41" s="347"/>
      <c r="C41" s="347"/>
      <c r="D41" s="347"/>
      <c r="E41" s="347"/>
      <c r="F41" s="347"/>
      <c r="G41" s="347"/>
      <c r="H41" s="347"/>
      <c r="I41" s="37"/>
      <c r="J41" s="15"/>
    </row>
    <row r="42" spans="1:10" ht="18.75">
      <c r="A42" s="346" t="s">
        <v>118</v>
      </c>
      <c r="B42" s="347"/>
      <c r="C42" s="347"/>
      <c r="D42" s="347"/>
      <c r="E42" s="347"/>
      <c r="F42" s="347"/>
      <c r="G42" s="347"/>
      <c r="H42" s="347"/>
      <c r="I42" s="37"/>
      <c r="J42" s="15"/>
    </row>
    <row r="43" spans="1:10" ht="18.75">
      <c r="A43" s="348" t="s">
        <v>119</v>
      </c>
      <c r="B43" s="348"/>
      <c r="C43" s="348"/>
      <c r="D43" s="348"/>
      <c r="E43" s="348"/>
      <c r="F43" s="348"/>
      <c r="G43" s="348"/>
      <c r="H43" s="348"/>
      <c r="I43" s="37"/>
      <c r="J43" s="15"/>
    </row>
    <row r="44" ht="18.75">
      <c r="A44" s="78"/>
    </row>
  </sheetData>
  <sheetProtection/>
  <mergeCells count="13">
    <mergeCell ref="A1:H1"/>
    <mergeCell ref="A2:H2"/>
    <mergeCell ref="A3:H3"/>
    <mergeCell ref="A4:A5"/>
    <mergeCell ref="B4:C5"/>
    <mergeCell ref="D4:E5"/>
    <mergeCell ref="A41:H41"/>
    <mergeCell ref="A42:H42"/>
    <mergeCell ref="A43:H43"/>
    <mergeCell ref="B21:C22"/>
    <mergeCell ref="D21:E22"/>
    <mergeCell ref="D38:D39"/>
    <mergeCell ref="E38:E39"/>
  </mergeCells>
  <printOptions/>
  <pageMargins left="0.25" right="0.24" top="0.32" bottom="0.54" header="0.22" footer="0.3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3.8515625" style="111" customWidth="1"/>
    <col min="2" max="2" width="56.57421875" style="111" customWidth="1"/>
    <col min="3" max="3" width="21.00390625" style="111" customWidth="1"/>
    <col min="4" max="16384" width="9.140625" style="111" customWidth="1"/>
  </cols>
  <sheetData>
    <row r="1" spans="1:3" ht="21">
      <c r="A1" s="365" t="s">
        <v>120</v>
      </c>
      <c r="B1" s="365"/>
      <c r="C1" s="365"/>
    </row>
    <row r="2" spans="1:3" ht="21">
      <c r="A2" s="365" t="s">
        <v>168</v>
      </c>
      <c r="B2" s="365"/>
      <c r="C2" s="365"/>
    </row>
    <row r="3" spans="1:5" ht="21">
      <c r="A3" s="366" t="s">
        <v>349</v>
      </c>
      <c r="B3" s="366"/>
      <c r="C3" s="366"/>
      <c r="D3" s="179"/>
      <c r="E3" s="179"/>
    </row>
    <row r="4" spans="1:3" ht="12" customHeight="1">
      <c r="A4" s="112"/>
      <c r="B4" s="112"/>
      <c r="C4" s="112"/>
    </row>
    <row r="5" ht="21">
      <c r="A5" s="123" t="s">
        <v>341</v>
      </c>
    </row>
    <row r="6" ht="21">
      <c r="A6" s="123"/>
    </row>
    <row r="7" spans="2:3" ht="21">
      <c r="B7" s="111" t="s">
        <v>44</v>
      </c>
      <c r="C7" s="113">
        <v>21781.28</v>
      </c>
    </row>
    <row r="8" spans="2:3" ht="21">
      <c r="B8" s="111" t="s">
        <v>45</v>
      </c>
      <c r="C8" s="113">
        <v>462652</v>
      </c>
    </row>
    <row r="9" spans="2:3" ht="21">
      <c r="B9" s="111" t="s">
        <v>46</v>
      </c>
      <c r="C9" s="113">
        <v>6718.97</v>
      </c>
    </row>
    <row r="10" spans="2:3" ht="21">
      <c r="B10" s="111" t="s">
        <v>47</v>
      </c>
      <c r="C10" s="113">
        <v>32498.34</v>
      </c>
    </row>
    <row r="11" spans="2:3" ht="21">
      <c r="B11" s="111" t="s">
        <v>48</v>
      </c>
      <c r="C11" s="113">
        <v>1628158.08</v>
      </c>
    </row>
    <row r="12" spans="2:3" ht="21">
      <c r="B12" s="111" t="s">
        <v>150</v>
      </c>
      <c r="C12" s="113">
        <v>18600</v>
      </c>
    </row>
    <row r="13" spans="2:3" ht="21">
      <c r="B13" s="178" t="s">
        <v>19</v>
      </c>
      <c r="C13" s="183">
        <f>SUM(C7:C12)</f>
        <v>2170408.67</v>
      </c>
    </row>
    <row r="14" ht="21">
      <c r="C14" s="113"/>
    </row>
    <row r="15" ht="21">
      <c r="C15" s="113"/>
    </row>
    <row r="17" spans="1:6" s="177" customFormat="1" ht="20.25" customHeight="1">
      <c r="A17" s="174" t="s">
        <v>149</v>
      </c>
      <c r="B17" s="175"/>
      <c r="C17" s="176"/>
      <c r="D17" s="176"/>
      <c r="E17" s="176"/>
      <c r="F17" s="176"/>
    </row>
    <row r="18" spans="1:7" s="177" customFormat="1" ht="20.25" customHeight="1">
      <c r="A18" s="176" t="s">
        <v>216</v>
      </c>
      <c r="B18" s="175"/>
      <c r="C18" s="176"/>
      <c r="D18" s="176"/>
      <c r="E18" s="176"/>
      <c r="F18" s="176"/>
      <c r="G18" s="111"/>
    </row>
    <row r="19" spans="1:6" s="177" customFormat="1" ht="20.25" customHeight="1">
      <c r="A19" s="176" t="s">
        <v>217</v>
      </c>
      <c r="B19" s="175"/>
      <c r="C19" s="176"/>
      <c r="D19" s="176"/>
      <c r="E19" s="176"/>
      <c r="F19" s="176"/>
    </row>
  </sheetData>
  <sheetProtection/>
  <mergeCells count="3">
    <mergeCell ref="A1:C1"/>
    <mergeCell ref="A2:C2"/>
    <mergeCell ref="A3:C3"/>
  </mergeCells>
  <printOptions/>
  <pageMargins left="0.54" right="0.54" top="0.72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K22" sqref="K22"/>
    </sheetView>
  </sheetViews>
  <sheetFormatPr defaultColWidth="9.140625" defaultRowHeight="12.75"/>
  <cols>
    <col min="1" max="1" width="3.421875" style="111" customWidth="1"/>
    <col min="2" max="2" width="6.7109375" style="111" customWidth="1"/>
    <col min="3" max="3" width="37.00390625" style="111" customWidth="1"/>
    <col min="4" max="4" width="17.00390625" style="111" customWidth="1"/>
    <col min="5" max="5" width="16.00390625" style="111" customWidth="1"/>
    <col min="6" max="6" width="16.57421875" style="111" customWidth="1"/>
    <col min="7" max="7" width="9.140625" style="111" customWidth="1"/>
    <col min="8" max="8" width="17.421875" style="111" customWidth="1"/>
    <col min="9" max="16384" width="9.140625" style="111" customWidth="1"/>
  </cols>
  <sheetData>
    <row r="1" spans="1:8" ht="21">
      <c r="A1" s="365" t="s">
        <v>120</v>
      </c>
      <c r="B1" s="365"/>
      <c r="C1" s="365"/>
      <c r="D1" s="365"/>
      <c r="E1" s="365"/>
      <c r="F1" s="365"/>
      <c r="G1" s="184"/>
      <c r="H1" s="184"/>
    </row>
    <row r="2" spans="1:6" ht="21">
      <c r="A2" s="365" t="s">
        <v>168</v>
      </c>
      <c r="B2" s="365"/>
      <c r="C2" s="365"/>
      <c r="D2" s="365"/>
      <c r="E2" s="365"/>
      <c r="F2" s="365"/>
    </row>
    <row r="3" spans="1:6" ht="21">
      <c r="A3" s="365" t="s">
        <v>361</v>
      </c>
      <c r="B3" s="365"/>
      <c r="C3" s="365"/>
      <c r="D3" s="365"/>
      <c r="E3" s="365"/>
      <c r="F3" s="365"/>
    </row>
    <row r="4" spans="1:6" ht="21">
      <c r="A4" s="112"/>
      <c r="B4" s="191" t="s">
        <v>340</v>
      </c>
      <c r="C4" s="112"/>
      <c r="D4" s="112"/>
      <c r="E4" s="112"/>
      <c r="F4" s="112"/>
    </row>
    <row r="5" spans="1:6" ht="12.75" customHeight="1">
      <c r="A5" s="112"/>
      <c r="B5" s="191"/>
      <c r="C5" s="112"/>
      <c r="D5" s="112"/>
      <c r="E5" s="112"/>
      <c r="F5" s="112"/>
    </row>
    <row r="6" spans="2:8" ht="21">
      <c r="B6" s="111" t="s">
        <v>397</v>
      </c>
      <c r="F6" s="113">
        <v>9000569.96</v>
      </c>
      <c r="H6" s="177"/>
    </row>
    <row r="7" spans="2:5" ht="21">
      <c r="B7" s="192"/>
      <c r="C7" s="111" t="s">
        <v>114</v>
      </c>
      <c r="D7" s="113">
        <v>3008335.18</v>
      </c>
      <c r="E7" s="113"/>
    </row>
    <row r="8" spans="3:6" ht="23.25">
      <c r="C8" s="193" t="s">
        <v>191</v>
      </c>
      <c r="D8" s="194">
        <v>752083.8</v>
      </c>
      <c r="E8" s="195"/>
      <c r="F8" s="196"/>
    </row>
    <row r="9" spans="3:6" ht="21">
      <c r="C9" s="193" t="s">
        <v>192</v>
      </c>
      <c r="D9" s="193"/>
      <c r="E9" s="195"/>
      <c r="F9" s="196"/>
    </row>
    <row r="10" spans="2:5" ht="21">
      <c r="B10" s="192" t="s">
        <v>113</v>
      </c>
      <c r="C10" s="111" t="s">
        <v>193</v>
      </c>
      <c r="E10" s="113">
        <f>D7-D8</f>
        <v>2256251.38</v>
      </c>
    </row>
    <row r="11" spans="2:5" ht="21">
      <c r="B11" s="192"/>
      <c r="C11" s="111" t="s">
        <v>15</v>
      </c>
      <c r="E11" s="113">
        <v>27242</v>
      </c>
    </row>
    <row r="12" spans="2:5" ht="21">
      <c r="B12" s="192"/>
      <c r="C12" s="111" t="s">
        <v>132</v>
      </c>
      <c r="E12" s="113">
        <v>1229.21</v>
      </c>
    </row>
    <row r="13" spans="2:5" ht="23.25">
      <c r="B13" s="192"/>
      <c r="C13" s="111" t="s">
        <v>398</v>
      </c>
      <c r="E13" s="197">
        <v>280</v>
      </c>
    </row>
    <row r="14" spans="2:8" ht="21">
      <c r="B14" s="192" t="s">
        <v>115</v>
      </c>
      <c r="C14" s="111" t="s">
        <v>116</v>
      </c>
      <c r="E14" s="198" t="s">
        <v>399</v>
      </c>
      <c r="H14" s="113">
        <f>728639+353000+1189000+2361000+89000</f>
        <v>4720639</v>
      </c>
    </row>
    <row r="15" spans="3:6" ht="23.25">
      <c r="C15" s="111" t="s">
        <v>332</v>
      </c>
      <c r="E15" s="199" t="s">
        <v>400</v>
      </c>
      <c r="F15" s="199" t="s">
        <v>403</v>
      </c>
    </row>
    <row r="16" spans="2:8" ht="21">
      <c r="B16" s="111" t="s">
        <v>401</v>
      </c>
      <c r="F16" s="200">
        <v>6557131.55</v>
      </c>
      <c r="H16" s="113"/>
    </row>
    <row r="18" ht="21">
      <c r="B18" s="111" t="s">
        <v>402</v>
      </c>
    </row>
    <row r="19" spans="3:5" ht="21">
      <c r="C19" s="111" t="s">
        <v>194</v>
      </c>
      <c r="E19" s="113">
        <v>5020.11</v>
      </c>
    </row>
    <row r="20" spans="3:5" ht="21">
      <c r="C20" s="111" t="s">
        <v>195</v>
      </c>
      <c r="E20" s="113">
        <f>6557131.55-5020.11</f>
        <v>6552111.4399999995</v>
      </c>
    </row>
    <row r="21" spans="3:5" ht="21.75" thickBot="1">
      <c r="C21" s="178" t="s">
        <v>19</v>
      </c>
      <c r="E21" s="201">
        <f>SUM(E19:E20)</f>
        <v>6557131.55</v>
      </c>
    </row>
    <row r="22" ht="21.75" thickTop="1"/>
    <row r="23" ht="21">
      <c r="B23" s="111" t="s">
        <v>491</v>
      </c>
    </row>
    <row r="24" ht="21">
      <c r="B24" s="192" t="s">
        <v>344</v>
      </c>
    </row>
    <row r="28" spans="1:7" s="177" customFormat="1" ht="20.25" customHeight="1">
      <c r="A28" s="174" t="s">
        <v>152</v>
      </c>
      <c r="B28" s="175"/>
      <c r="C28" s="176"/>
      <c r="D28" s="176"/>
      <c r="E28" s="176"/>
      <c r="F28" s="176"/>
      <c r="G28" s="176"/>
    </row>
    <row r="29" spans="1:8" s="177" customFormat="1" ht="20.25" customHeight="1">
      <c r="A29" s="176" t="s">
        <v>219</v>
      </c>
      <c r="B29" s="175"/>
      <c r="C29" s="176"/>
      <c r="D29" s="176"/>
      <c r="E29" s="176"/>
      <c r="F29" s="176"/>
      <c r="G29" s="176"/>
      <c r="H29" s="111"/>
    </row>
    <row r="30" spans="1:7" s="177" customFormat="1" ht="20.25" customHeight="1">
      <c r="A30" s="176" t="s">
        <v>218</v>
      </c>
      <c r="B30" s="175"/>
      <c r="C30" s="176"/>
      <c r="D30" s="176"/>
      <c r="E30" s="176"/>
      <c r="F30" s="176"/>
      <c r="G30" s="176"/>
    </row>
  </sheetData>
  <sheetProtection/>
  <mergeCells count="3">
    <mergeCell ref="A1:F1"/>
    <mergeCell ref="A2:F2"/>
    <mergeCell ref="A3:F3"/>
  </mergeCells>
  <printOptions/>
  <pageMargins left="0.42" right="0.32" top="0.51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9">
      <selection activeCell="D90" sqref="D90"/>
    </sheetView>
  </sheetViews>
  <sheetFormatPr defaultColWidth="9.140625" defaultRowHeight="12.75"/>
  <cols>
    <col min="1" max="1" width="18.8515625" style="111" customWidth="1"/>
    <col min="2" max="2" width="22.00390625" style="111" customWidth="1"/>
    <col min="3" max="3" width="30.7109375" style="111" customWidth="1"/>
    <col min="4" max="4" width="17.7109375" style="111" customWidth="1"/>
    <col min="5" max="5" width="14.7109375" style="111" customWidth="1"/>
    <col min="6" max="6" width="15.7109375" style="111" customWidth="1"/>
    <col min="7" max="7" width="13.00390625" style="111" customWidth="1"/>
    <col min="8" max="8" width="12.7109375" style="111" customWidth="1"/>
    <col min="9" max="16384" width="9.140625" style="111" customWidth="1"/>
  </cols>
  <sheetData>
    <row r="1" spans="1:8" ht="21">
      <c r="A1" s="365" t="s">
        <v>120</v>
      </c>
      <c r="B1" s="365"/>
      <c r="C1" s="365"/>
      <c r="D1" s="365"/>
      <c r="E1" s="365"/>
      <c r="F1" s="365"/>
      <c r="G1" s="365"/>
      <c r="H1" s="365"/>
    </row>
    <row r="2" spans="1:8" ht="21">
      <c r="A2" s="365" t="s">
        <v>168</v>
      </c>
      <c r="B2" s="365"/>
      <c r="C2" s="365"/>
      <c r="D2" s="365"/>
      <c r="E2" s="365"/>
      <c r="F2" s="365"/>
      <c r="G2" s="365"/>
      <c r="H2" s="365"/>
    </row>
    <row r="3" spans="1:8" ht="21">
      <c r="A3" s="365" t="s">
        <v>361</v>
      </c>
      <c r="B3" s="365"/>
      <c r="C3" s="365"/>
      <c r="D3" s="365"/>
      <c r="E3" s="365"/>
      <c r="F3" s="365"/>
      <c r="G3" s="365"/>
      <c r="H3" s="365"/>
    </row>
    <row r="4" spans="1:8" ht="21">
      <c r="A4" s="123" t="s">
        <v>339</v>
      </c>
      <c r="B4" s="123"/>
      <c r="C4" s="123"/>
      <c r="D4" s="123"/>
      <c r="E4" s="123"/>
      <c r="F4" s="123"/>
      <c r="G4" s="123"/>
      <c r="H4" s="123"/>
    </row>
    <row r="5" spans="1:8" ht="15.75" customHeight="1">
      <c r="A5" s="123"/>
      <c r="B5" s="123"/>
      <c r="C5" s="123"/>
      <c r="D5" s="123"/>
      <c r="E5" s="123"/>
      <c r="F5" s="123"/>
      <c r="G5" s="123"/>
      <c r="H5" s="123"/>
    </row>
    <row r="6" spans="1:8" ht="21">
      <c r="A6" s="124" t="s">
        <v>172</v>
      </c>
      <c r="B6" s="124" t="s">
        <v>173</v>
      </c>
      <c r="C6" s="124" t="s">
        <v>174</v>
      </c>
      <c r="D6" s="124" t="s">
        <v>196</v>
      </c>
      <c r="E6" s="124" t="s">
        <v>198</v>
      </c>
      <c r="F6" s="124" t="s">
        <v>199</v>
      </c>
      <c r="G6" s="124" t="s">
        <v>200</v>
      </c>
      <c r="H6" s="124" t="s">
        <v>201</v>
      </c>
    </row>
    <row r="7" spans="1:8" ht="21">
      <c r="A7" s="125"/>
      <c r="B7" s="125"/>
      <c r="C7" s="125"/>
      <c r="D7" s="125" t="s">
        <v>197</v>
      </c>
      <c r="E7" s="125"/>
      <c r="F7" s="125"/>
      <c r="G7" s="125"/>
      <c r="H7" s="125"/>
    </row>
    <row r="8" spans="1:8" s="335" customFormat="1" ht="20.25" customHeight="1">
      <c r="A8" s="332" t="s">
        <v>12</v>
      </c>
      <c r="B8" s="332" t="s">
        <v>362</v>
      </c>
      <c r="C8" s="332" t="s">
        <v>443</v>
      </c>
      <c r="D8" s="333">
        <v>509000</v>
      </c>
      <c r="E8" s="333">
        <v>445450</v>
      </c>
      <c r="F8" s="334">
        <v>445450</v>
      </c>
      <c r="G8" s="333">
        <v>0</v>
      </c>
      <c r="H8" s="332"/>
    </row>
    <row r="9" spans="1:8" s="335" customFormat="1" ht="20.25" customHeight="1">
      <c r="A9" s="332"/>
      <c r="B9" s="332"/>
      <c r="C9" s="332" t="s">
        <v>464</v>
      </c>
      <c r="D9" s="333"/>
      <c r="E9" s="333"/>
      <c r="F9" s="334"/>
      <c r="G9" s="333"/>
      <c r="H9" s="332"/>
    </row>
    <row r="10" spans="1:8" s="335" customFormat="1" ht="20.25" customHeight="1">
      <c r="A10" s="336"/>
      <c r="B10" s="332"/>
      <c r="C10" s="336" t="s">
        <v>465</v>
      </c>
      <c r="D10" s="337"/>
      <c r="E10" s="337"/>
      <c r="F10" s="338"/>
      <c r="G10" s="337"/>
      <c r="H10" s="336"/>
    </row>
    <row r="11" spans="1:8" s="335" customFormat="1" ht="20.25" customHeight="1">
      <c r="A11" s="332" t="s">
        <v>12</v>
      </c>
      <c r="B11" s="117" t="s">
        <v>202</v>
      </c>
      <c r="C11" s="332" t="s">
        <v>445</v>
      </c>
      <c r="D11" s="333">
        <v>288189</v>
      </c>
      <c r="E11" s="333">
        <v>283189</v>
      </c>
      <c r="F11" s="334">
        <v>283189</v>
      </c>
      <c r="G11" s="333">
        <v>0</v>
      </c>
      <c r="H11" s="332"/>
    </row>
    <row r="12" spans="1:8" s="335" customFormat="1" ht="20.25" customHeight="1">
      <c r="A12" s="332"/>
      <c r="B12" s="119" t="s">
        <v>203</v>
      </c>
      <c r="C12" s="332" t="s">
        <v>444</v>
      </c>
      <c r="D12" s="333"/>
      <c r="E12" s="333"/>
      <c r="F12" s="333"/>
      <c r="G12" s="333"/>
      <c r="H12" s="332"/>
    </row>
    <row r="13" spans="1:8" s="335" customFormat="1" ht="20.25" customHeight="1">
      <c r="A13" s="332"/>
      <c r="B13" s="119" t="s">
        <v>204</v>
      </c>
      <c r="C13" s="332"/>
      <c r="D13" s="333"/>
      <c r="E13" s="333"/>
      <c r="F13" s="333"/>
      <c r="G13" s="333"/>
      <c r="H13" s="332"/>
    </row>
    <row r="14" spans="1:8" s="335" customFormat="1" ht="20.25" customHeight="1">
      <c r="A14" s="332"/>
      <c r="B14" s="119" t="s">
        <v>205</v>
      </c>
      <c r="C14" s="332"/>
      <c r="D14" s="333"/>
      <c r="E14" s="333"/>
      <c r="F14" s="333"/>
      <c r="G14" s="333"/>
      <c r="H14" s="332"/>
    </row>
    <row r="15" spans="1:8" s="335" customFormat="1" ht="20.25" customHeight="1">
      <c r="A15" s="332"/>
      <c r="B15" s="119" t="s">
        <v>206</v>
      </c>
      <c r="C15" s="332"/>
      <c r="D15" s="333"/>
      <c r="E15" s="333"/>
      <c r="F15" s="333"/>
      <c r="G15" s="333"/>
      <c r="H15" s="332"/>
    </row>
    <row r="16" spans="1:8" s="335" customFormat="1" ht="20.25" customHeight="1">
      <c r="A16" s="336"/>
      <c r="B16" s="121" t="s">
        <v>448</v>
      </c>
      <c r="C16" s="336"/>
      <c r="D16" s="337"/>
      <c r="E16" s="337"/>
      <c r="F16" s="337"/>
      <c r="G16" s="337"/>
      <c r="H16" s="336"/>
    </row>
    <row r="17" spans="1:8" s="335" customFormat="1" ht="21">
      <c r="A17" s="332" t="s">
        <v>12</v>
      </c>
      <c r="B17" s="119" t="s">
        <v>362</v>
      </c>
      <c r="C17" s="332" t="s">
        <v>446</v>
      </c>
      <c r="D17" s="333">
        <v>89000</v>
      </c>
      <c r="E17" s="333">
        <v>89000</v>
      </c>
      <c r="F17" s="186">
        <v>89000</v>
      </c>
      <c r="G17" s="333">
        <v>0</v>
      </c>
      <c r="H17" s="332"/>
    </row>
    <row r="18" spans="1:8" s="335" customFormat="1" ht="21">
      <c r="A18" s="336"/>
      <c r="B18" s="336"/>
      <c r="C18" s="339" t="s">
        <v>447</v>
      </c>
      <c r="D18" s="337"/>
      <c r="E18" s="337"/>
      <c r="F18" s="187"/>
      <c r="G18" s="337"/>
      <c r="H18" s="336"/>
    </row>
    <row r="19" spans="1:8" s="335" customFormat="1" ht="21">
      <c r="A19" s="332" t="s">
        <v>12</v>
      </c>
      <c r="B19" s="119" t="s">
        <v>362</v>
      </c>
      <c r="C19" s="340" t="s">
        <v>466</v>
      </c>
      <c r="D19" s="333">
        <v>204000</v>
      </c>
      <c r="E19" s="333">
        <v>203000</v>
      </c>
      <c r="F19" s="186">
        <v>203000</v>
      </c>
      <c r="G19" s="333">
        <v>0</v>
      </c>
      <c r="H19" s="332"/>
    </row>
    <row r="20" spans="1:8" s="335" customFormat="1" ht="21">
      <c r="A20" s="336"/>
      <c r="B20" s="336"/>
      <c r="C20" s="339" t="s">
        <v>467</v>
      </c>
      <c r="D20" s="337"/>
      <c r="E20" s="337"/>
      <c r="F20" s="187"/>
      <c r="G20" s="337"/>
      <c r="H20" s="336"/>
    </row>
    <row r="21" spans="1:8" s="335" customFormat="1" ht="21">
      <c r="A21" s="332" t="s">
        <v>12</v>
      </c>
      <c r="B21" s="119" t="s">
        <v>362</v>
      </c>
      <c r="C21" s="340" t="s">
        <v>449</v>
      </c>
      <c r="D21" s="333">
        <v>163000</v>
      </c>
      <c r="E21" s="333">
        <v>160000</v>
      </c>
      <c r="F21" s="186">
        <v>160000</v>
      </c>
      <c r="G21" s="333">
        <v>0</v>
      </c>
      <c r="H21" s="332"/>
    </row>
    <row r="22" spans="1:8" s="335" customFormat="1" ht="21">
      <c r="A22" s="332"/>
      <c r="B22" s="332"/>
      <c r="C22" s="340" t="s">
        <v>468</v>
      </c>
      <c r="D22" s="333"/>
      <c r="E22" s="333"/>
      <c r="F22" s="186"/>
      <c r="G22" s="333"/>
      <c r="H22" s="332"/>
    </row>
    <row r="23" spans="1:8" s="335" customFormat="1" ht="21">
      <c r="A23" s="336"/>
      <c r="B23" s="336"/>
      <c r="C23" s="339" t="s">
        <v>469</v>
      </c>
      <c r="D23" s="337"/>
      <c r="E23" s="337"/>
      <c r="F23" s="187"/>
      <c r="G23" s="337"/>
      <c r="H23" s="336"/>
    </row>
    <row r="24" spans="1:8" s="335" customFormat="1" ht="21">
      <c r="A24" s="332" t="s">
        <v>12</v>
      </c>
      <c r="B24" s="119" t="s">
        <v>362</v>
      </c>
      <c r="C24" s="340" t="s">
        <v>470</v>
      </c>
      <c r="D24" s="333">
        <v>114000</v>
      </c>
      <c r="E24" s="333">
        <v>113000</v>
      </c>
      <c r="F24" s="186">
        <v>113000</v>
      </c>
      <c r="G24" s="333">
        <v>0</v>
      </c>
      <c r="H24" s="332"/>
    </row>
    <row r="25" spans="1:8" s="335" customFormat="1" ht="21">
      <c r="A25" s="336"/>
      <c r="B25" s="336"/>
      <c r="C25" s="339" t="s">
        <v>471</v>
      </c>
      <c r="D25" s="337"/>
      <c r="E25" s="337"/>
      <c r="F25" s="187"/>
      <c r="G25" s="337"/>
      <c r="H25" s="336"/>
    </row>
    <row r="26" spans="1:8" s="335" customFormat="1" ht="21">
      <c r="A26" s="341"/>
      <c r="B26" s="341"/>
      <c r="C26" s="341"/>
      <c r="D26" s="342"/>
      <c r="E26" s="342"/>
      <c r="F26" s="343"/>
      <c r="G26" s="342"/>
      <c r="H26" s="341"/>
    </row>
    <row r="27" spans="1:8" s="335" customFormat="1" ht="21">
      <c r="A27" s="344"/>
      <c r="B27" s="344"/>
      <c r="C27" s="344"/>
      <c r="D27" s="345"/>
      <c r="E27" s="345"/>
      <c r="F27" s="195"/>
      <c r="G27" s="345"/>
      <c r="H27" s="344"/>
    </row>
    <row r="28" spans="1:8" s="335" customFormat="1" ht="21">
      <c r="A28" s="332" t="s">
        <v>12</v>
      </c>
      <c r="B28" s="119" t="s">
        <v>362</v>
      </c>
      <c r="C28" s="340" t="s">
        <v>470</v>
      </c>
      <c r="D28" s="333">
        <v>360000</v>
      </c>
      <c r="E28" s="333">
        <v>357000</v>
      </c>
      <c r="F28" s="186">
        <v>357000</v>
      </c>
      <c r="G28" s="333">
        <v>0</v>
      </c>
      <c r="H28" s="332"/>
    </row>
    <row r="29" spans="1:8" s="335" customFormat="1" ht="21">
      <c r="A29" s="332"/>
      <c r="B29" s="332"/>
      <c r="C29" s="340" t="s">
        <v>472</v>
      </c>
      <c r="D29" s="333"/>
      <c r="E29" s="333"/>
      <c r="F29" s="186"/>
      <c r="G29" s="333"/>
      <c r="H29" s="332"/>
    </row>
    <row r="30" spans="1:8" s="335" customFormat="1" ht="21">
      <c r="A30" s="336"/>
      <c r="B30" s="336"/>
      <c r="C30" s="339" t="s">
        <v>473</v>
      </c>
      <c r="D30" s="337"/>
      <c r="E30" s="337"/>
      <c r="F30" s="187"/>
      <c r="G30" s="337"/>
      <c r="H30" s="336"/>
    </row>
    <row r="31" spans="1:8" s="335" customFormat="1" ht="21">
      <c r="A31" s="332" t="s">
        <v>12</v>
      </c>
      <c r="B31" s="119" t="s">
        <v>362</v>
      </c>
      <c r="C31" s="340" t="s">
        <v>474</v>
      </c>
      <c r="D31" s="333">
        <v>450000</v>
      </c>
      <c r="E31" s="333">
        <v>447500</v>
      </c>
      <c r="F31" s="186">
        <v>0</v>
      </c>
      <c r="G31" s="333">
        <v>447500</v>
      </c>
      <c r="H31" s="332"/>
    </row>
    <row r="32" spans="1:8" s="335" customFormat="1" ht="21">
      <c r="A32" s="332"/>
      <c r="B32" s="332"/>
      <c r="C32" s="340" t="s">
        <v>475</v>
      </c>
      <c r="D32" s="333"/>
      <c r="E32" s="333"/>
      <c r="F32" s="186"/>
      <c r="G32" s="333"/>
      <c r="H32" s="332"/>
    </row>
    <row r="33" spans="1:8" s="335" customFormat="1" ht="21">
      <c r="A33" s="336"/>
      <c r="B33" s="336"/>
      <c r="C33" s="339" t="s">
        <v>476</v>
      </c>
      <c r="D33" s="337"/>
      <c r="E33" s="337"/>
      <c r="F33" s="187"/>
      <c r="G33" s="337"/>
      <c r="H33" s="336"/>
    </row>
    <row r="34" spans="1:8" s="335" customFormat="1" ht="21">
      <c r="A34" s="332" t="s">
        <v>12</v>
      </c>
      <c r="B34" s="119" t="s">
        <v>362</v>
      </c>
      <c r="C34" s="340" t="s">
        <v>470</v>
      </c>
      <c r="D34" s="333">
        <v>99000</v>
      </c>
      <c r="E34" s="333">
        <v>97000</v>
      </c>
      <c r="F34" s="186">
        <v>97000</v>
      </c>
      <c r="G34" s="333">
        <v>0</v>
      </c>
      <c r="H34" s="332"/>
    </row>
    <row r="35" spans="1:8" s="335" customFormat="1" ht="21">
      <c r="A35" s="336"/>
      <c r="B35" s="336"/>
      <c r="C35" s="339" t="s">
        <v>477</v>
      </c>
      <c r="D35" s="337"/>
      <c r="E35" s="337"/>
      <c r="F35" s="187"/>
      <c r="G35" s="337"/>
      <c r="H35" s="336"/>
    </row>
    <row r="36" spans="1:8" s="335" customFormat="1" ht="21">
      <c r="A36" s="332" t="s">
        <v>12</v>
      </c>
      <c r="B36" s="119" t="s">
        <v>362</v>
      </c>
      <c r="C36" s="340" t="s">
        <v>470</v>
      </c>
      <c r="D36" s="333">
        <v>97000</v>
      </c>
      <c r="E36" s="333">
        <v>96000</v>
      </c>
      <c r="F36" s="186">
        <v>96000</v>
      </c>
      <c r="G36" s="333">
        <v>0</v>
      </c>
      <c r="H36" s="332"/>
    </row>
    <row r="37" spans="1:8" s="335" customFormat="1" ht="21">
      <c r="A37" s="336"/>
      <c r="B37" s="336"/>
      <c r="C37" s="339" t="s">
        <v>478</v>
      </c>
      <c r="D37" s="337"/>
      <c r="E37" s="337"/>
      <c r="F37" s="187"/>
      <c r="G37" s="337"/>
      <c r="H37" s="336"/>
    </row>
    <row r="38" spans="1:8" s="335" customFormat="1" ht="21">
      <c r="A38" s="332" t="s">
        <v>12</v>
      </c>
      <c r="B38" s="119" t="s">
        <v>362</v>
      </c>
      <c r="C38" s="340" t="s">
        <v>450</v>
      </c>
      <c r="D38" s="333">
        <v>349000</v>
      </c>
      <c r="E38" s="333">
        <v>347000</v>
      </c>
      <c r="F38" s="186">
        <v>347000</v>
      </c>
      <c r="G38" s="333">
        <v>0</v>
      </c>
      <c r="H38" s="332"/>
    </row>
    <row r="39" spans="1:8" s="335" customFormat="1" ht="21">
      <c r="A39" s="332"/>
      <c r="B39" s="332"/>
      <c r="C39" s="340" t="s">
        <v>479</v>
      </c>
      <c r="D39" s="333"/>
      <c r="E39" s="333"/>
      <c r="F39" s="186"/>
      <c r="G39" s="333"/>
      <c r="H39" s="332"/>
    </row>
    <row r="40" spans="1:8" s="335" customFormat="1" ht="21">
      <c r="A40" s="336"/>
      <c r="B40" s="336"/>
      <c r="C40" s="339" t="s">
        <v>451</v>
      </c>
      <c r="D40" s="337"/>
      <c r="E40" s="337"/>
      <c r="F40" s="187"/>
      <c r="G40" s="337"/>
      <c r="H40" s="336"/>
    </row>
    <row r="41" spans="1:8" s="335" customFormat="1" ht="21">
      <c r="A41" s="332" t="s">
        <v>12</v>
      </c>
      <c r="B41" s="119" t="s">
        <v>362</v>
      </c>
      <c r="C41" s="340" t="s">
        <v>480</v>
      </c>
      <c r="D41" s="333">
        <v>490000</v>
      </c>
      <c r="E41" s="333">
        <v>487000</v>
      </c>
      <c r="F41" s="186">
        <v>487000</v>
      </c>
      <c r="G41" s="333">
        <v>0</v>
      </c>
      <c r="H41" s="332"/>
    </row>
    <row r="42" spans="1:8" s="335" customFormat="1" ht="21">
      <c r="A42" s="332"/>
      <c r="B42" s="332"/>
      <c r="C42" s="340" t="s">
        <v>481</v>
      </c>
      <c r="D42" s="333"/>
      <c r="E42" s="333"/>
      <c r="F42" s="186"/>
      <c r="G42" s="333"/>
      <c r="H42" s="332"/>
    </row>
    <row r="43" spans="1:8" s="335" customFormat="1" ht="21">
      <c r="A43" s="332"/>
      <c r="B43" s="332"/>
      <c r="C43" s="340" t="s">
        <v>482</v>
      </c>
      <c r="D43" s="333"/>
      <c r="E43" s="333"/>
      <c r="F43" s="186"/>
      <c r="G43" s="333"/>
      <c r="H43" s="332"/>
    </row>
    <row r="44" spans="1:8" s="335" customFormat="1" ht="21">
      <c r="A44" s="336"/>
      <c r="B44" s="336"/>
      <c r="C44" s="339" t="s">
        <v>440</v>
      </c>
      <c r="D44" s="337"/>
      <c r="E44" s="337"/>
      <c r="F44" s="187"/>
      <c r="G44" s="337"/>
      <c r="H44" s="336"/>
    </row>
    <row r="45" spans="1:8" s="335" customFormat="1" ht="21">
      <c r="A45" s="332" t="s">
        <v>12</v>
      </c>
      <c r="B45" s="119" t="s">
        <v>362</v>
      </c>
      <c r="C45" s="340" t="s">
        <v>452</v>
      </c>
      <c r="D45" s="333">
        <v>120000</v>
      </c>
      <c r="E45" s="333">
        <v>119000</v>
      </c>
      <c r="F45" s="186">
        <v>119000</v>
      </c>
      <c r="G45" s="333">
        <v>0</v>
      </c>
      <c r="H45" s="332"/>
    </row>
    <row r="46" spans="1:8" s="335" customFormat="1" ht="21">
      <c r="A46" s="332"/>
      <c r="B46" s="332"/>
      <c r="C46" s="340" t="s">
        <v>483</v>
      </c>
      <c r="D46" s="333"/>
      <c r="E46" s="333"/>
      <c r="F46" s="333"/>
      <c r="G46" s="333"/>
      <c r="H46" s="332"/>
    </row>
    <row r="47" spans="1:8" s="335" customFormat="1" ht="21">
      <c r="A47" s="336"/>
      <c r="B47" s="336"/>
      <c r="C47" s="339" t="s">
        <v>484</v>
      </c>
      <c r="D47" s="337"/>
      <c r="E47" s="337"/>
      <c r="F47" s="337"/>
      <c r="G47" s="337"/>
      <c r="H47" s="336"/>
    </row>
    <row r="48" spans="1:8" s="335" customFormat="1" ht="21">
      <c r="A48" s="332" t="s">
        <v>12</v>
      </c>
      <c r="B48" s="119" t="s">
        <v>362</v>
      </c>
      <c r="C48" s="340" t="s">
        <v>453</v>
      </c>
      <c r="D48" s="333">
        <v>188000</v>
      </c>
      <c r="E48" s="333">
        <v>186000</v>
      </c>
      <c r="F48" s="333">
        <v>186000</v>
      </c>
      <c r="G48" s="333">
        <v>0</v>
      </c>
      <c r="H48" s="332"/>
    </row>
    <row r="49" spans="1:8" s="335" customFormat="1" ht="21">
      <c r="A49" s="336"/>
      <c r="B49" s="336"/>
      <c r="C49" s="339" t="s">
        <v>454</v>
      </c>
      <c r="D49" s="337"/>
      <c r="E49" s="337"/>
      <c r="F49" s="337"/>
      <c r="G49" s="337"/>
      <c r="H49" s="336"/>
    </row>
    <row r="50" spans="1:8" s="335" customFormat="1" ht="21">
      <c r="A50" s="341"/>
      <c r="B50" s="341"/>
      <c r="C50" s="341"/>
      <c r="D50" s="342"/>
      <c r="E50" s="342"/>
      <c r="F50" s="342"/>
      <c r="G50" s="342"/>
      <c r="H50" s="341"/>
    </row>
    <row r="51" spans="1:8" s="335" customFormat="1" ht="21">
      <c r="A51" s="344"/>
      <c r="B51" s="344"/>
      <c r="C51" s="344"/>
      <c r="D51" s="345"/>
      <c r="E51" s="345"/>
      <c r="F51" s="345"/>
      <c r="G51" s="345"/>
      <c r="H51" s="344"/>
    </row>
    <row r="52" spans="1:8" s="335" customFormat="1" ht="21">
      <c r="A52" s="344"/>
      <c r="B52" s="344"/>
      <c r="C52" s="344"/>
      <c r="D52" s="345"/>
      <c r="E52" s="345"/>
      <c r="F52" s="345"/>
      <c r="G52" s="345"/>
      <c r="H52" s="344"/>
    </row>
    <row r="53" spans="1:8" s="335" customFormat="1" ht="21">
      <c r="A53" s="332" t="s">
        <v>12</v>
      </c>
      <c r="B53" s="119" t="s">
        <v>362</v>
      </c>
      <c r="C53" s="340" t="s">
        <v>470</v>
      </c>
      <c r="D53" s="333">
        <v>487000</v>
      </c>
      <c r="E53" s="333">
        <v>485000</v>
      </c>
      <c r="F53" s="333">
        <v>485000</v>
      </c>
      <c r="G53" s="333">
        <v>0</v>
      </c>
      <c r="H53" s="332"/>
    </row>
    <row r="54" spans="1:8" s="335" customFormat="1" ht="21">
      <c r="A54" s="332"/>
      <c r="B54" s="332"/>
      <c r="C54" s="340" t="s">
        <v>486</v>
      </c>
      <c r="D54" s="333"/>
      <c r="E54" s="333"/>
      <c r="F54" s="333"/>
      <c r="G54" s="333"/>
      <c r="H54" s="332"/>
    </row>
    <row r="55" spans="1:8" s="335" customFormat="1" ht="21">
      <c r="A55" s="336"/>
      <c r="B55" s="336"/>
      <c r="C55" s="339" t="s">
        <v>485</v>
      </c>
      <c r="D55" s="337"/>
      <c r="E55" s="337"/>
      <c r="F55" s="337"/>
      <c r="G55" s="337"/>
      <c r="H55" s="336"/>
    </row>
    <row r="56" spans="1:8" s="335" customFormat="1" ht="21">
      <c r="A56" s="332" t="s">
        <v>12</v>
      </c>
      <c r="B56" s="119" t="s">
        <v>362</v>
      </c>
      <c r="C56" s="340" t="s">
        <v>487</v>
      </c>
      <c r="D56" s="333">
        <v>443000</v>
      </c>
      <c r="E56" s="333">
        <v>442500</v>
      </c>
      <c r="F56" s="333">
        <v>0</v>
      </c>
      <c r="G56" s="333">
        <v>442500</v>
      </c>
      <c r="H56" s="332"/>
    </row>
    <row r="57" spans="1:8" s="335" customFormat="1" ht="21">
      <c r="A57" s="332"/>
      <c r="B57" s="332"/>
      <c r="C57" s="340" t="s">
        <v>488</v>
      </c>
      <c r="D57" s="333"/>
      <c r="E57" s="333"/>
      <c r="F57" s="333"/>
      <c r="G57" s="333"/>
      <c r="H57" s="332"/>
    </row>
    <row r="58" spans="1:8" s="335" customFormat="1" ht="21">
      <c r="A58" s="336"/>
      <c r="B58" s="336"/>
      <c r="C58" s="339" t="s">
        <v>489</v>
      </c>
      <c r="D58" s="337"/>
      <c r="E58" s="337"/>
      <c r="F58" s="337"/>
      <c r="G58" s="337"/>
      <c r="H58" s="336"/>
    </row>
    <row r="59" spans="1:8" s="335" customFormat="1" ht="21">
      <c r="A59" s="332" t="s">
        <v>12</v>
      </c>
      <c r="B59" s="119" t="s">
        <v>362</v>
      </c>
      <c r="C59" s="340" t="s">
        <v>455</v>
      </c>
      <c r="D59" s="333">
        <v>450000</v>
      </c>
      <c r="E59" s="333">
        <v>448000</v>
      </c>
      <c r="F59" s="333">
        <v>448000</v>
      </c>
      <c r="G59" s="333">
        <v>0</v>
      </c>
      <c r="H59" s="332"/>
    </row>
    <row r="60" spans="1:8" s="335" customFormat="1" ht="21">
      <c r="A60" s="332"/>
      <c r="B60" s="332"/>
      <c r="C60" s="340" t="s">
        <v>490</v>
      </c>
      <c r="D60" s="333"/>
      <c r="E60" s="333"/>
      <c r="F60" s="333"/>
      <c r="G60" s="333"/>
      <c r="H60" s="332"/>
    </row>
    <row r="61" spans="1:8" s="335" customFormat="1" ht="21">
      <c r="A61" s="336"/>
      <c r="B61" s="336"/>
      <c r="C61" s="339" t="s">
        <v>384</v>
      </c>
      <c r="D61" s="337"/>
      <c r="E61" s="337"/>
      <c r="F61" s="337"/>
      <c r="G61" s="337"/>
      <c r="H61" s="336"/>
    </row>
    <row r="62" spans="1:8" s="335" customFormat="1" ht="21">
      <c r="A62" s="332" t="s">
        <v>12</v>
      </c>
      <c r="B62" s="119" t="s">
        <v>362</v>
      </c>
      <c r="C62" s="340" t="s">
        <v>456</v>
      </c>
      <c r="D62" s="333">
        <v>227000</v>
      </c>
      <c r="E62" s="333">
        <v>225000</v>
      </c>
      <c r="F62" s="333">
        <v>225000</v>
      </c>
      <c r="G62" s="333">
        <v>0</v>
      </c>
      <c r="H62" s="332"/>
    </row>
    <row r="63" spans="1:8" s="335" customFormat="1" ht="21">
      <c r="A63" s="336"/>
      <c r="B63" s="336"/>
      <c r="C63" s="339" t="s">
        <v>457</v>
      </c>
      <c r="D63" s="337"/>
      <c r="E63" s="337"/>
      <c r="F63" s="337"/>
      <c r="G63" s="337"/>
      <c r="H63" s="336"/>
    </row>
    <row r="64" spans="1:8" s="335" customFormat="1" ht="21">
      <c r="A64" s="332" t="s">
        <v>12</v>
      </c>
      <c r="B64" s="119" t="s">
        <v>362</v>
      </c>
      <c r="C64" s="340" t="s">
        <v>458</v>
      </c>
      <c r="D64" s="333">
        <v>348000</v>
      </c>
      <c r="E64" s="333">
        <v>345000</v>
      </c>
      <c r="F64" s="333">
        <v>345000</v>
      </c>
      <c r="G64" s="333">
        <v>0</v>
      </c>
      <c r="H64" s="332"/>
    </row>
    <row r="65" spans="1:8" s="335" customFormat="1" ht="21">
      <c r="A65" s="336"/>
      <c r="B65" s="336"/>
      <c r="C65" s="339" t="s">
        <v>459</v>
      </c>
      <c r="D65" s="337"/>
      <c r="E65" s="337"/>
      <c r="F65" s="337"/>
      <c r="G65" s="337"/>
      <c r="H65" s="336"/>
    </row>
    <row r="66" spans="1:8" s="335" customFormat="1" ht="21">
      <c r="A66" s="332" t="s">
        <v>12</v>
      </c>
      <c r="B66" s="119" t="s">
        <v>362</v>
      </c>
      <c r="C66" s="340" t="s">
        <v>460</v>
      </c>
      <c r="D66" s="333">
        <v>267000</v>
      </c>
      <c r="E66" s="333">
        <v>235000</v>
      </c>
      <c r="F66" s="333">
        <v>235000</v>
      </c>
      <c r="G66" s="333">
        <v>0</v>
      </c>
      <c r="H66" s="332"/>
    </row>
    <row r="67" spans="1:8" s="335" customFormat="1" ht="21">
      <c r="A67" s="336"/>
      <c r="B67" s="332"/>
      <c r="C67" s="339" t="s">
        <v>461</v>
      </c>
      <c r="D67" s="337"/>
      <c r="E67" s="337"/>
      <c r="F67" s="337"/>
      <c r="G67" s="337"/>
      <c r="H67" s="336"/>
    </row>
    <row r="68" spans="1:8" s="335" customFormat="1" ht="21">
      <c r="A68" s="332" t="s">
        <v>12</v>
      </c>
      <c r="B68" s="117" t="s">
        <v>202</v>
      </c>
      <c r="C68" s="340" t="s">
        <v>12</v>
      </c>
      <c r="D68" s="333"/>
      <c r="E68" s="333"/>
      <c r="F68" s="333"/>
      <c r="G68" s="333"/>
      <c r="H68" s="332"/>
    </row>
    <row r="69" spans="1:8" s="335" customFormat="1" ht="21">
      <c r="A69" s="332"/>
      <c r="B69" s="119" t="s">
        <v>203</v>
      </c>
      <c r="C69" s="340" t="s">
        <v>462</v>
      </c>
      <c r="D69" s="333">
        <v>250000</v>
      </c>
      <c r="E69" s="333">
        <v>0</v>
      </c>
      <c r="F69" s="333">
        <v>0</v>
      </c>
      <c r="G69" s="333">
        <v>0</v>
      </c>
      <c r="H69" s="333">
        <v>250000</v>
      </c>
    </row>
    <row r="70" spans="1:8" s="335" customFormat="1" ht="21">
      <c r="A70" s="332"/>
      <c r="B70" s="119" t="s">
        <v>204</v>
      </c>
      <c r="C70" s="340" t="s">
        <v>441</v>
      </c>
      <c r="D70" s="333"/>
      <c r="E70" s="333"/>
      <c r="F70" s="333"/>
      <c r="G70" s="333"/>
      <c r="H70" s="332"/>
    </row>
    <row r="71" spans="1:8" s="335" customFormat="1" ht="21">
      <c r="A71" s="332"/>
      <c r="B71" s="119" t="s">
        <v>205</v>
      </c>
      <c r="C71" s="332"/>
      <c r="D71" s="332"/>
      <c r="E71" s="332"/>
      <c r="F71" s="332"/>
      <c r="G71" s="332"/>
      <c r="H71" s="332"/>
    </row>
    <row r="72" spans="1:8" s="335" customFormat="1" ht="21">
      <c r="A72" s="332"/>
      <c r="B72" s="119" t="s">
        <v>206</v>
      </c>
      <c r="C72" s="332"/>
      <c r="D72" s="332"/>
      <c r="E72" s="332"/>
      <c r="F72" s="332"/>
      <c r="G72" s="332"/>
      <c r="H72" s="332"/>
    </row>
    <row r="73" spans="1:8" s="335" customFormat="1" ht="21">
      <c r="A73" s="336"/>
      <c r="B73" s="121" t="s">
        <v>207</v>
      </c>
      <c r="C73" s="336"/>
      <c r="D73" s="336"/>
      <c r="E73" s="336"/>
      <c r="F73" s="336"/>
      <c r="G73" s="336"/>
      <c r="H73" s="336"/>
    </row>
    <row r="74" spans="1:8" s="335" customFormat="1" ht="21">
      <c r="A74" s="341"/>
      <c r="B74" s="330"/>
      <c r="C74" s="341"/>
      <c r="D74" s="341"/>
      <c r="E74" s="341"/>
      <c r="F74" s="341"/>
      <c r="G74" s="341"/>
      <c r="H74" s="341"/>
    </row>
    <row r="75" spans="1:8" s="335" customFormat="1" ht="21">
      <c r="A75" s="344"/>
      <c r="B75" s="331"/>
      <c r="C75" s="344"/>
      <c r="D75" s="344"/>
      <c r="E75" s="344"/>
      <c r="F75" s="344"/>
      <c r="G75" s="344"/>
      <c r="H75" s="344"/>
    </row>
    <row r="76" spans="1:8" s="335" customFormat="1" ht="21">
      <c r="A76" s="344"/>
      <c r="B76" s="331"/>
      <c r="C76" s="344"/>
      <c r="D76" s="344"/>
      <c r="E76" s="344"/>
      <c r="F76" s="344"/>
      <c r="G76" s="344"/>
      <c r="H76" s="344"/>
    </row>
    <row r="77" spans="1:8" s="335" customFormat="1" ht="21">
      <c r="A77" s="344"/>
      <c r="B77" s="331"/>
      <c r="C77" s="344"/>
      <c r="D77" s="344"/>
      <c r="E77" s="344"/>
      <c r="F77" s="344"/>
      <c r="G77" s="344"/>
      <c r="H77" s="344"/>
    </row>
    <row r="78" spans="1:8" ht="21">
      <c r="A78" s="332" t="s">
        <v>12</v>
      </c>
      <c r="B78" s="119" t="s">
        <v>202</v>
      </c>
      <c r="C78" s="340" t="s">
        <v>12</v>
      </c>
      <c r="D78" s="333"/>
      <c r="E78" s="333"/>
      <c r="F78" s="333"/>
      <c r="G78" s="333"/>
      <c r="H78" s="332"/>
    </row>
    <row r="79" spans="1:8" ht="21">
      <c r="A79" s="119"/>
      <c r="B79" s="119" t="s">
        <v>203</v>
      </c>
      <c r="C79" s="340" t="s">
        <v>463</v>
      </c>
      <c r="D79" s="333">
        <v>205000</v>
      </c>
      <c r="E79" s="333">
        <v>0</v>
      </c>
      <c r="F79" s="333">
        <v>0</v>
      </c>
      <c r="G79" s="333">
        <v>0</v>
      </c>
      <c r="H79" s="333">
        <v>205000</v>
      </c>
    </row>
    <row r="80" spans="1:8" ht="21">
      <c r="A80" s="119"/>
      <c r="B80" s="119" t="s">
        <v>204</v>
      </c>
      <c r="C80" s="340" t="s">
        <v>442</v>
      </c>
      <c r="D80" s="333"/>
      <c r="E80" s="333"/>
      <c r="F80" s="333"/>
      <c r="G80" s="333"/>
      <c r="H80" s="332"/>
    </row>
    <row r="81" spans="1:8" ht="21">
      <c r="A81" s="119"/>
      <c r="B81" s="119" t="s">
        <v>205</v>
      </c>
      <c r="C81" s="119"/>
      <c r="D81" s="119"/>
      <c r="E81" s="119"/>
      <c r="F81" s="119"/>
      <c r="G81" s="119"/>
      <c r="H81" s="119"/>
    </row>
    <row r="82" spans="1:8" ht="21">
      <c r="A82" s="119"/>
      <c r="B82" s="119" t="s">
        <v>206</v>
      </c>
      <c r="C82" s="119"/>
      <c r="D82" s="119"/>
      <c r="E82" s="119"/>
      <c r="F82" s="119"/>
      <c r="G82" s="119"/>
      <c r="H82" s="119"/>
    </row>
    <row r="83" spans="1:8" ht="21">
      <c r="A83" s="121"/>
      <c r="B83" s="121" t="s">
        <v>207</v>
      </c>
      <c r="C83" s="121"/>
      <c r="D83" s="121"/>
      <c r="E83" s="121"/>
      <c r="F83" s="121"/>
      <c r="G83" s="121"/>
      <c r="H83" s="121"/>
    </row>
    <row r="84" spans="1:8" ht="21">
      <c r="A84" s="382" t="s">
        <v>112</v>
      </c>
      <c r="B84" s="385"/>
      <c r="C84" s="383"/>
      <c r="D84" s="122">
        <f>SUM(D8:D83)</f>
        <v>6197189</v>
      </c>
      <c r="E84" s="122">
        <f>SUM(E8:E83)</f>
        <v>5610639</v>
      </c>
      <c r="F84" s="122">
        <f>SUM(F8:F83)</f>
        <v>4720639</v>
      </c>
      <c r="G84" s="122">
        <f>SUM(G8:G83)</f>
        <v>890000</v>
      </c>
      <c r="H84" s="122">
        <f>SUM(H8:H83)</f>
        <v>455000</v>
      </c>
    </row>
    <row r="85" spans="1:8" ht="21">
      <c r="A85" s="123"/>
      <c r="B85" s="123"/>
      <c r="C85" s="123"/>
      <c r="D85" s="123"/>
      <c r="E85" s="123"/>
      <c r="F85" s="123"/>
      <c r="G85" s="123"/>
      <c r="H85" s="123"/>
    </row>
    <row r="92" spans="1:8" s="177" customFormat="1" ht="20.25" customHeight="1">
      <c r="A92" s="273" t="s">
        <v>334</v>
      </c>
      <c r="B92" s="273"/>
      <c r="C92" s="273"/>
      <c r="D92" s="273"/>
      <c r="E92" s="273"/>
      <c r="F92" s="273"/>
      <c r="G92" s="274"/>
      <c r="H92" s="275"/>
    </row>
    <row r="93" spans="1:8" s="177" customFormat="1" ht="26.25" customHeight="1">
      <c r="A93" s="273" t="s">
        <v>335</v>
      </c>
      <c r="B93" s="273"/>
      <c r="C93" s="273"/>
      <c r="D93" s="273"/>
      <c r="E93" s="273"/>
      <c r="F93" s="273"/>
      <c r="G93" s="276"/>
      <c r="H93" s="275"/>
    </row>
    <row r="94" spans="1:8" s="177" customFormat="1" ht="23.25" customHeight="1">
      <c r="A94" s="273" t="s">
        <v>336</v>
      </c>
      <c r="B94" s="273"/>
      <c r="C94" s="273"/>
      <c r="D94" s="273"/>
      <c r="E94" s="273"/>
      <c r="F94" s="273"/>
      <c r="G94" s="274"/>
      <c r="H94" s="275"/>
    </row>
  </sheetData>
  <sheetProtection/>
  <mergeCells count="4">
    <mergeCell ref="A1:H1"/>
    <mergeCell ref="A2:H2"/>
    <mergeCell ref="A3:H3"/>
    <mergeCell ref="A84:C84"/>
  </mergeCells>
  <printOptions/>
  <pageMargins left="0.31496062992125984" right="0.15748031496062992" top="0.3937007874015748" bottom="0.2362204724409449" header="0.2362204724409449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F14" sqref="F14"/>
    </sheetView>
  </sheetViews>
  <sheetFormatPr defaultColWidth="9.140625" defaultRowHeight="20.25" customHeight="1"/>
  <cols>
    <col min="1" max="1" width="51.421875" style="177" customWidth="1"/>
    <col min="2" max="2" width="10.00390625" style="177" customWidth="1"/>
    <col min="3" max="3" width="10.28125" style="177" bestFit="1" customWidth="1"/>
    <col min="4" max="4" width="8.57421875" style="177" customWidth="1"/>
    <col min="5" max="5" width="9.140625" style="177" customWidth="1"/>
    <col min="6" max="6" width="8.57421875" style="177" customWidth="1"/>
    <col min="7" max="7" width="9.8515625" style="177" bestFit="1" customWidth="1"/>
    <col min="8" max="8" width="12.00390625" style="177" bestFit="1" customWidth="1"/>
    <col min="9" max="9" width="20.7109375" style="177" customWidth="1"/>
    <col min="10" max="10" width="11.140625" style="177" bestFit="1" customWidth="1"/>
    <col min="11" max="16384" width="9.140625" style="177" customWidth="1"/>
  </cols>
  <sheetData>
    <row r="1" spans="1:6" ht="20.25" customHeight="1">
      <c r="A1" s="365" t="s">
        <v>120</v>
      </c>
      <c r="B1" s="365"/>
      <c r="C1" s="365"/>
      <c r="D1" s="365"/>
      <c r="E1" s="365"/>
      <c r="F1" s="365"/>
    </row>
    <row r="2" spans="1:6" ht="20.25" customHeight="1">
      <c r="A2" s="365" t="s">
        <v>138</v>
      </c>
      <c r="B2" s="365"/>
      <c r="C2" s="365"/>
      <c r="D2" s="365"/>
      <c r="E2" s="365"/>
      <c r="F2" s="365"/>
    </row>
    <row r="3" spans="1:6" ht="20.25" customHeight="1">
      <c r="A3" s="390" t="s">
        <v>404</v>
      </c>
      <c r="B3" s="390"/>
      <c r="C3" s="390"/>
      <c r="D3" s="390"/>
      <c r="E3" s="390"/>
      <c r="F3" s="390"/>
    </row>
    <row r="4" spans="1:6" ht="20.25" customHeight="1">
      <c r="A4" s="391" t="s">
        <v>0</v>
      </c>
      <c r="B4" s="393" t="s">
        <v>1</v>
      </c>
      <c r="C4" s="395" t="s">
        <v>2</v>
      </c>
      <c r="D4" s="396"/>
      <c r="E4" s="395" t="s">
        <v>3</v>
      </c>
      <c r="F4" s="396"/>
    </row>
    <row r="5" spans="1:6" ht="20.25" customHeight="1">
      <c r="A5" s="392"/>
      <c r="B5" s="394"/>
      <c r="C5" s="397"/>
      <c r="D5" s="398"/>
      <c r="E5" s="397"/>
      <c r="F5" s="398"/>
    </row>
    <row r="6" spans="1:6" ht="20.25" customHeight="1">
      <c r="A6" s="223" t="s">
        <v>137</v>
      </c>
      <c r="B6" s="211" t="s">
        <v>22</v>
      </c>
      <c r="C6" s="386">
        <v>0</v>
      </c>
      <c r="D6" s="387"/>
      <c r="E6" s="388"/>
      <c r="F6" s="389"/>
    </row>
    <row r="7" spans="1:10" ht="20.25" customHeight="1">
      <c r="A7" s="297" t="s">
        <v>136</v>
      </c>
      <c r="B7" s="298" t="s">
        <v>23</v>
      </c>
      <c r="C7" s="386">
        <v>5811249.65</v>
      </c>
      <c r="D7" s="387"/>
      <c r="E7" s="386"/>
      <c r="F7" s="387"/>
      <c r="H7" s="177">
        <f>2038722.77-602345</f>
        <v>1436377.77</v>
      </c>
      <c r="J7" s="214"/>
    </row>
    <row r="8" spans="1:6" ht="20.25" customHeight="1">
      <c r="A8" s="297" t="s">
        <v>135</v>
      </c>
      <c r="B8" s="298" t="s">
        <v>23</v>
      </c>
      <c r="C8" s="386">
        <v>827506.03</v>
      </c>
      <c r="D8" s="387"/>
      <c r="E8" s="386"/>
      <c r="F8" s="387"/>
    </row>
    <row r="9" spans="1:8" ht="20.25" customHeight="1">
      <c r="A9" s="297" t="s">
        <v>134</v>
      </c>
      <c r="B9" s="298" t="s">
        <v>23</v>
      </c>
      <c r="C9" s="386">
        <v>257985.05</v>
      </c>
      <c r="D9" s="387"/>
      <c r="E9" s="386"/>
      <c r="F9" s="387"/>
      <c r="H9" s="215"/>
    </row>
    <row r="10" spans="1:10" ht="20.25" customHeight="1">
      <c r="A10" s="297" t="s">
        <v>133</v>
      </c>
      <c r="B10" s="298" t="s">
        <v>23</v>
      </c>
      <c r="C10" s="386">
        <v>3615597.93</v>
      </c>
      <c r="D10" s="387"/>
      <c r="E10" s="386"/>
      <c r="F10" s="387"/>
      <c r="H10" s="215">
        <f>SUM(C6:D10)</f>
        <v>10512338.66</v>
      </c>
      <c r="J10" s="214"/>
    </row>
    <row r="11" spans="1:10" ht="20.25" customHeight="1">
      <c r="A11" s="297" t="s">
        <v>405</v>
      </c>
      <c r="B11" s="298" t="s">
        <v>406</v>
      </c>
      <c r="C11" s="399">
        <v>13562643.74</v>
      </c>
      <c r="D11" s="400"/>
      <c r="E11" s="212"/>
      <c r="F11" s="213"/>
      <c r="H11" s="215"/>
      <c r="J11" s="214"/>
    </row>
    <row r="12" spans="1:6" ht="20.25" customHeight="1">
      <c r="A12" s="299" t="s">
        <v>332</v>
      </c>
      <c r="B12" s="298" t="s">
        <v>333</v>
      </c>
      <c r="C12" s="386">
        <v>30400</v>
      </c>
      <c r="D12" s="387"/>
      <c r="E12" s="386"/>
      <c r="F12" s="387"/>
    </row>
    <row r="13" spans="1:8" ht="20.25" customHeight="1">
      <c r="A13" s="299" t="s">
        <v>132</v>
      </c>
      <c r="B13" s="298" t="s">
        <v>131</v>
      </c>
      <c r="C13" s="386">
        <v>5045.59</v>
      </c>
      <c r="D13" s="387"/>
      <c r="E13" s="386"/>
      <c r="F13" s="387"/>
      <c r="H13" s="214"/>
    </row>
    <row r="14" spans="1:8" ht="20.25" customHeight="1">
      <c r="A14" s="299" t="s">
        <v>235</v>
      </c>
      <c r="B14" s="298" t="s">
        <v>236</v>
      </c>
      <c r="C14" s="386">
        <v>542667</v>
      </c>
      <c r="D14" s="387"/>
      <c r="E14" s="212"/>
      <c r="F14" s="213"/>
      <c r="H14" s="214"/>
    </row>
    <row r="15" spans="1:8" ht="20.25" customHeight="1">
      <c r="A15" s="299" t="s">
        <v>407</v>
      </c>
      <c r="B15" s="298" t="s">
        <v>408</v>
      </c>
      <c r="C15" s="399">
        <v>30400</v>
      </c>
      <c r="D15" s="400"/>
      <c r="E15" s="212"/>
      <c r="F15" s="213"/>
      <c r="H15" s="214"/>
    </row>
    <row r="16" spans="1:6" ht="20.25" customHeight="1">
      <c r="A16" s="299" t="s">
        <v>6</v>
      </c>
      <c r="B16" s="298" t="s">
        <v>33</v>
      </c>
      <c r="C16" s="386">
        <v>0</v>
      </c>
      <c r="D16" s="387"/>
      <c r="E16" s="386"/>
      <c r="F16" s="387"/>
    </row>
    <row r="17" spans="1:6" ht="20.25" customHeight="1">
      <c r="A17" s="299" t="s">
        <v>130</v>
      </c>
      <c r="B17" s="298" t="s">
        <v>33</v>
      </c>
      <c r="C17" s="399">
        <v>0</v>
      </c>
      <c r="D17" s="400"/>
      <c r="E17" s="212"/>
      <c r="F17" s="213"/>
    </row>
    <row r="18" spans="1:6" ht="20.25" customHeight="1">
      <c r="A18" s="299" t="s">
        <v>21</v>
      </c>
      <c r="B18" s="298" t="s">
        <v>25</v>
      </c>
      <c r="C18" s="386">
        <v>0</v>
      </c>
      <c r="D18" s="387"/>
      <c r="E18" s="386"/>
      <c r="F18" s="387"/>
    </row>
    <row r="19" spans="1:6" ht="20.25" customHeight="1">
      <c r="A19" s="299" t="s">
        <v>24</v>
      </c>
      <c r="B19" s="298" t="s">
        <v>26</v>
      </c>
      <c r="C19" s="386">
        <v>0</v>
      </c>
      <c r="D19" s="387"/>
      <c r="E19" s="386"/>
      <c r="F19" s="387"/>
    </row>
    <row r="20" spans="1:6" ht="20.25" customHeight="1">
      <c r="A20" s="299" t="s">
        <v>129</v>
      </c>
      <c r="B20" s="298" t="s">
        <v>26</v>
      </c>
      <c r="C20" s="212"/>
      <c r="D20" s="213">
        <v>0</v>
      </c>
      <c r="E20" s="212"/>
      <c r="F20" s="213"/>
    </row>
    <row r="21" spans="1:6" ht="20.25" customHeight="1">
      <c r="A21" s="299" t="s">
        <v>7</v>
      </c>
      <c r="B21" s="298" t="s">
        <v>27</v>
      </c>
      <c r="C21" s="386">
        <v>0</v>
      </c>
      <c r="D21" s="387"/>
      <c r="E21" s="386"/>
      <c r="F21" s="387"/>
    </row>
    <row r="22" spans="1:8" ht="20.25" customHeight="1">
      <c r="A22" s="299" t="s">
        <v>8</v>
      </c>
      <c r="B22" s="298" t="s">
        <v>28</v>
      </c>
      <c r="C22" s="386">
        <v>0</v>
      </c>
      <c r="D22" s="387"/>
      <c r="E22" s="386"/>
      <c r="F22" s="387"/>
      <c r="H22" s="177">
        <f>1875585.05-31500</f>
        <v>1844085.05</v>
      </c>
    </row>
    <row r="23" spans="1:6" ht="20.25" customHeight="1">
      <c r="A23" s="299" t="s">
        <v>9</v>
      </c>
      <c r="B23" s="298" t="s">
        <v>29</v>
      </c>
      <c r="C23" s="386">
        <v>0</v>
      </c>
      <c r="D23" s="387"/>
      <c r="E23" s="386"/>
      <c r="F23" s="387"/>
    </row>
    <row r="24" spans="1:6" ht="20.25" customHeight="1">
      <c r="A24" s="299" t="s">
        <v>128</v>
      </c>
      <c r="B24" s="298" t="s">
        <v>29</v>
      </c>
      <c r="C24" s="212"/>
      <c r="D24" s="213">
        <v>0</v>
      </c>
      <c r="E24" s="212"/>
      <c r="F24" s="213"/>
    </row>
    <row r="25" spans="1:8" ht="20.25" customHeight="1">
      <c r="A25" s="299" t="s">
        <v>10</v>
      </c>
      <c r="B25" s="298" t="s">
        <v>30</v>
      </c>
      <c r="C25" s="401">
        <v>0</v>
      </c>
      <c r="D25" s="402"/>
      <c r="E25" s="386"/>
      <c r="F25" s="387"/>
      <c r="H25" s="177">
        <f>250296.25-201101.38</f>
        <v>49194.869999999995</v>
      </c>
    </row>
    <row r="26" spans="1:6" ht="20.25" customHeight="1">
      <c r="A26" s="299" t="s">
        <v>11</v>
      </c>
      <c r="B26" s="298" t="s">
        <v>31</v>
      </c>
      <c r="C26" s="386">
        <v>0</v>
      </c>
      <c r="D26" s="387"/>
      <c r="E26" s="386"/>
      <c r="F26" s="387"/>
    </row>
    <row r="27" spans="1:6" ht="20.25" customHeight="1">
      <c r="A27" s="299" t="s">
        <v>127</v>
      </c>
      <c r="B27" s="298" t="s">
        <v>31</v>
      </c>
      <c r="C27" s="399">
        <v>0</v>
      </c>
      <c r="D27" s="400"/>
      <c r="E27" s="212"/>
      <c r="F27" s="213"/>
    </row>
    <row r="28" spans="1:6" ht="20.25" customHeight="1">
      <c r="A28" s="299" t="s">
        <v>12</v>
      </c>
      <c r="B28" s="298" t="s">
        <v>32</v>
      </c>
      <c r="C28" s="386">
        <v>0</v>
      </c>
      <c r="D28" s="387"/>
      <c r="E28" s="386"/>
      <c r="F28" s="387"/>
    </row>
    <row r="29" spans="1:6" ht="20.25" customHeight="1">
      <c r="A29" s="299" t="s">
        <v>13</v>
      </c>
      <c r="B29" s="298" t="s">
        <v>126</v>
      </c>
      <c r="C29" s="386">
        <v>0</v>
      </c>
      <c r="D29" s="387"/>
      <c r="E29" s="386"/>
      <c r="F29" s="387"/>
    </row>
    <row r="30" spans="1:6" ht="20.25" customHeight="1">
      <c r="A30" s="299" t="s">
        <v>17</v>
      </c>
      <c r="B30" s="298" t="s">
        <v>125</v>
      </c>
      <c r="C30" s="399">
        <v>0</v>
      </c>
      <c r="D30" s="400"/>
      <c r="E30" s="212"/>
      <c r="F30" s="213"/>
    </row>
    <row r="31" spans="1:8" ht="20.25" customHeight="1">
      <c r="A31" s="299" t="s">
        <v>20</v>
      </c>
      <c r="B31" s="298" t="s">
        <v>34</v>
      </c>
      <c r="C31" s="386"/>
      <c r="D31" s="387"/>
      <c r="E31" s="386">
        <v>0</v>
      </c>
      <c r="F31" s="387"/>
      <c r="H31" s="215"/>
    </row>
    <row r="32" spans="1:10" ht="20.25" customHeight="1">
      <c r="A32" s="299" t="s">
        <v>124</v>
      </c>
      <c r="B32" s="298" t="s">
        <v>123</v>
      </c>
      <c r="C32" s="386"/>
      <c r="D32" s="387"/>
      <c r="E32" s="386">
        <v>2170408.67</v>
      </c>
      <c r="F32" s="387"/>
      <c r="H32" s="214"/>
      <c r="J32" s="214"/>
    </row>
    <row r="33" spans="1:10" ht="20.25" customHeight="1">
      <c r="A33" s="299" t="s">
        <v>122</v>
      </c>
      <c r="B33" s="298" t="s">
        <v>36</v>
      </c>
      <c r="C33" s="386"/>
      <c r="D33" s="387"/>
      <c r="E33" s="386">
        <v>14311574.77</v>
      </c>
      <c r="F33" s="387"/>
      <c r="H33" s="215"/>
      <c r="J33" s="214"/>
    </row>
    <row r="34" spans="1:6" ht="20.25" customHeight="1">
      <c r="A34" s="299" t="s">
        <v>15</v>
      </c>
      <c r="B34" s="298" t="s">
        <v>35</v>
      </c>
      <c r="C34" s="386"/>
      <c r="D34" s="387"/>
      <c r="E34" s="386">
        <v>1613980</v>
      </c>
      <c r="F34" s="387"/>
    </row>
    <row r="35" spans="1:6" ht="20.25" customHeight="1">
      <c r="A35" s="299" t="s">
        <v>409</v>
      </c>
      <c r="B35" s="298" t="s">
        <v>410</v>
      </c>
      <c r="C35" s="386"/>
      <c r="D35" s="387"/>
      <c r="E35" s="386">
        <v>30400</v>
      </c>
      <c r="F35" s="387"/>
    </row>
    <row r="36" spans="1:10" ht="20.25" customHeight="1">
      <c r="A36" s="121" t="s">
        <v>16</v>
      </c>
      <c r="B36" s="211" t="s">
        <v>37</v>
      </c>
      <c r="C36" s="406"/>
      <c r="D36" s="407"/>
      <c r="E36" s="406">
        <v>6557131.55</v>
      </c>
      <c r="F36" s="407"/>
      <c r="H36" s="214"/>
      <c r="J36" s="214"/>
    </row>
    <row r="37" spans="2:8" ht="20.25" customHeight="1" thickBot="1">
      <c r="B37" s="216"/>
      <c r="C37" s="403">
        <f>SUM(C6:D36)</f>
        <v>24683494.99</v>
      </c>
      <c r="D37" s="404"/>
      <c r="E37" s="403">
        <f>SUM(E31:F36)</f>
        <v>24683494.99</v>
      </c>
      <c r="F37" s="404"/>
      <c r="G37" s="215"/>
      <c r="H37" s="215"/>
    </row>
    <row r="38" spans="2:10" ht="20.25" customHeight="1" thickTop="1">
      <c r="B38" s="217"/>
      <c r="C38" s="218"/>
      <c r="D38" s="218"/>
      <c r="E38" s="218"/>
      <c r="F38" s="218"/>
      <c r="G38" s="215"/>
      <c r="H38" s="215"/>
      <c r="J38" s="215"/>
    </row>
    <row r="39" spans="1:10" ht="20.25" customHeight="1">
      <c r="A39" s="174" t="s">
        <v>121</v>
      </c>
      <c r="B39" s="175"/>
      <c r="C39" s="176"/>
      <c r="D39" s="176"/>
      <c r="E39" s="176"/>
      <c r="F39" s="176"/>
      <c r="H39" s="219"/>
      <c r="I39" s="219"/>
      <c r="J39" s="219"/>
    </row>
    <row r="40" spans="1:10" ht="20.25" customHeight="1">
      <c r="A40" s="176" t="s">
        <v>233</v>
      </c>
      <c r="B40" s="175"/>
      <c r="C40" s="176"/>
      <c r="D40" s="176"/>
      <c r="E40" s="176"/>
      <c r="F40" s="176"/>
      <c r="G40" s="111"/>
      <c r="H40" s="219"/>
      <c r="I40" s="219"/>
      <c r="J40" s="220"/>
    </row>
    <row r="41" spans="1:10" ht="20.25" customHeight="1">
      <c r="A41" s="176" t="s">
        <v>234</v>
      </c>
      <c r="B41" s="175"/>
      <c r="C41" s="176"/>
      <c r="D41" s="176"/>
      <c r="E41" s="176"/>
      <c r="F41" s="176"/>
      <c r="H41" s="219"/>
      <c r="I41" s="219"/>
      <c r="J41" s="220"/>
    </row>
    <row r="42" spans="1:10" ht="20.25" customHeight="1">
      <c r="A42" s="405"/>
      <c r="B42" s="405"/>
      <c r="C42" s="405"/>
      <c r="D42" s="405"/>
      <c r="E42" s="405"/>
      <c r="F42" s="405"/>
      <c r="H42" s="219"/>
      <c r="I42" s="219"/>
      <c r="J42" s="220"/>
    </row>
    <row r="43" spans="8:10" ht="20.25" customHeight="1">
      <c r="H43" s="219"/>
      <c r="I43" s="219"/>
      <c r="J43" s="219"/>
    </row>
    <row r="44" spans="8:10" ht="20.25" customHeight="1">
      <c r="H44" s="219"/>
      <c r="I44" s="219"/>
      <c r="J44" s="221"/>
    </row>
    <row r="45" spans="8:10" ht="20.25" customHeight="1">
      <c r="H45" s="222"/>
      <c r="I45" s="222"/>
      <c r="J45" s="222"/>
    </row>
  </sheetData>
  <sheetProtection/>
  <mergeCells count="62">
    <mergeCell ref="C15:D15"/>
    <mergeCell ref="C37:D37"/>
    <mergeCell ref="E37:F37"/>
    <mergeCell ref="A42:F42"/>
    <mergeCell ref="C34:D34"/>
    <mergeCell ref="E34:F34"/>
    <mergeCell ref="C35:D35"/>
    <mergeCell ref="E35:F35"/>
    <mergeCell ref="C36:D36"/>
    <mergeCell ref="E36:F36"/>
    <mergeCell ref="C30:D30"/>
    <mergeCell ref="C31:D31"/>
    <mergeCell ref="E31:F31"/>
    <mergeCell ref="C32:D32"/>
    <mergeCell ref="E32:F32"/>
    <mergeCell ref="C33:D33"/>
    <mergeCell ref="E33:F33"/>
    <mergeCell ref="C26:D26"/>
    <mergeCell ref="E26:F26"/>
    <mergeCell ref="C27:D27"/>
    <mergeCell ref="C28:D28"/>
    <mergeCell ref="E28:F28"/>
    <mergeCell ref="C29:D29"/>
    <mergeCell ref="E29:F29"/>
    <mergeCell ref="C22:D22"/>
    <mergeCell ref="E22:F22"/>
    <mergeCell ref="C23:D23"/>
    <mergeCell ref="E23:F23"/>
    <mergeCell ref="C25:D25"/>
    <mergeCell ref="E25:F25"/>
    <mergeCell ref="C17:D17"/>
    <mergeCell ref="C18:D18"/>
    <mergeCell ref="E18:F18"/>
    <mergeCell ref="C19:D19"/>
    <mergeCell ref="E19:F19"/>
    <mergeCell ref="C21:D21"/>
    <mergeCell ref="E21:F21"/>
    <mergeCell ref="C16:D16"/>
    <mergeCell ref="E16:F16"/>
    <mergeCell ref="C9:D9"/>
    <mergeCell ref="E9:F9"/>
    <mergeCell ref="C10:D10"/>
    <mergeCell ref="E10:F10"/>
    <mergeCell ref="C12:D12"/>
    <mergeCell ref="E12:F12"/>
    <mergeCell ref="C14:D14"/>
    <mergeCell ref="C11:D11"/>
    <mergeCell ref="C7:D7"/>
    <mergeCell ref="E7:F7"/>
    <mergeCell ref="C8:D8"/>
    <mergeCell ref="E8:F8"/>
    <mergeCell ref="C13:D13"/>
    <mergeCell ref="E13:F13"/>
    <mergeCell ref="C6:D6"/>
    <mergeCell ref="E6:F6"/>
    <mergeCell ref="A1:F1"/>
    <mergeCell ref="A2:F2"/>
    <mergeCell ref="A3:F3"/>
    <mergeCell ref="A4:A5"/>
    <mergeCell ref="B4:B5"/>
    <mergeCell ref="C4:D5"/>
    <mergeCell ref="E4:F5"/>
  </mergeCells>
  <printOptions/>
  <pageMargins left="0.27" right="0.14" top="0.25" bottom="0.2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9.140625" style="111" customWidth="1"/>
    <col min="2" max="2" width="23.8515625" style="111" customWidth="1"/>
    <col min="3" max="3" width="21.140625" style="111" customWidth="1"/>
    <col min="4" max="4" width="21.421875" style="111" customWidth="1"/>
    <col min="5" max="5" width="21.140625" style="111" customWidth="1"/>
    <col min="6" max="6" width="16.57421875" style="111" customWidth="1"/>
    <col min="7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224"/>
      <c r="H1" s="224"/>
    </row>
    <row r="2" spans="1:6" ht="21">
      <c r="A2" s="365" t="s">
        <v>237</v>
      </c>
      <c r="B2" s="365"/>
      <c r="C2" s="365"/>
      <c r="D2" s="365"/>
      <c r="E2" s="365"/>
      <c r="F2" s="365"/>
    </row>
    <row r="3" spans="1:6" ht="21">
      <c r="A3" s="365" t="s">
        <v>416</v>
      </c>
      <c r="B3" s="365"/>
      <c r="C3" s="365"/>
      <c r="D3" s="365"/>
      <c r="E3" s="365"/>
      <c r="F3" s="365"/>
    </row>
    <row r="4" spans="1:6" ht="21">
      <c r="A4" s="188" t="s">
        <v>238</v>
      </c>
      <c r="B4" s="188" t="s">
        <v>172</v>
      </c>
      <c r="C4" s="188" t="s">
        <v>169</v>
      </c>
      <c r="D4" s="188" t="s">
        <v>18</v>
      </c>
      <c r="E4" s="188" t="s">
        <v>6</v>
      </c>
      <c r="F4" s="188" t="s">
        <v>19</v>
      </c>
    </row>
    <row r="5" spans="1:6" ht="21">
      <c r="A5" s="115" t="s">
        <v>6</v>
      </c>
      <c r="B5" s="115" t="s">
        <v>6</v>
      </c>
      <c r="C5" s="115" t="s">
        <v>145</v>
      </c>
      <c r="D5" s="118">
        <v>1770260</v>
      </c>
      <c r="E5" s="118">
        <v>1462643</v>
      </c>
      <c r="F5" s="118">
        <f>SUM(E5)</f>
        <v>1462643</v>
      </c>
    </row>
    <row r="6" spans="1:6" ht="21">
      <c r="A6" s="115" t="s">
        <v>6</v>
      </c>
      <c r="B6" s="115" t="s">
        <v>6</v>
      </c>
      <c r="C6" s="115" t="s">
        <v>156</v>
      </c>
      <c r="D6" s="185">
        <v>12854400</v>
      </c>
      <c r="E6" s="185">
        <v>12854400</v>
      </c>
      <c r="F6" s="118">
        <f>SUM(E6)</f>
        <v>12854400</v>
      </c>
    </row>
    <row r="7" spans="1:6" ht="21">
      <c r="A7" s="121"/>
      <c r="B7" s="121"/>
      <c r="C7" s="116" t="s">
        <v>157</v>
      </c>
      <c r="D7" s="121"/>
      <c r="E7" s="121"/>
      <c r="F7" s="121"/>
    </row>
    <row r="8" spans="1:6" ht="21">
      <c r="A8" s="119"/>
      <c r="B8" s="119"/>
      <c r="C8" s="119"/>
      <c r="D8" s="119"/>
      <c r="E8" s="119"/>
      <c r="F8" s="119"/>
    </row>
    <row r="9" spans="1:6" ht="21">
      <c r="A9" s="119"/>
      <c r="B9" s="119"/>
      <c r="C9" s="119"/>
      <c r="D9" s="119"/>
      <c r="E9" s="119"/>
      <c r="F9" s="119"/>
    </row>
    <row r="10" spans="1:6" ht="21">
      <c r="A10" s="119"/>
      <c r="B10" s="119"/>
      <c r="C10" s="119"/>
      <c r="D10" s="119"/>
      <c r="E10" s="119"/>
      <c r="F10" s="119"/>
    </row>
    <row r="11" spans="1:6" ht="21">
      <c r="A11" s="119"/>
      <c r="B11" s="119"/>
      <c r="C11" s="119"/>
      <c r="D11" s="119"/>
      <c r="E11" s="119"/>
      <c r="F11" s="235"/>
    </row>
    <row r="12" spans="1:6" ht="21">
      <c r="A12" s="119"/>
      <c r="B12" s="119"/>
      <c r="C12" s="119"/>
      <c r="D12" s="119"/>
      <c r="E12" s="119"/>
      <c r="F12" s="119"/>
    </row>
    <row r="13" spans="1:6" ht="21">
      <c r="A13" s="119"/>
      <c r="B13" s="119"/>
      <c r="C13" s="119"/>
      <c r="D13" s="119"/>
      <c r="E13" s="119"/>
      <c r="F13" s="119"/>
    </row>
    <row r="14" spans="1:8" s="123" customFormat="1" ht="21">
      <c r="A14" s="382" t="s">
        <v>19</v>
      </c>
      <c r="B14" s="385"/>
      <c r="C14" s="383"/>
      <c r="D14" s="189">
        <f>SUM(D5:D13)</f>
        <v>14624660</v>
      </c>
      <c r="E14" s="189">
        <f>SUM(E5:E13)</f>
        <v>14317043</v>
      </c>
      <c r="F14" s="189">
        <f>SUM(F5:F13)</f>
        <v>14317043</v>
      </c>
      <c r="G14" s="236"/>
      <c r="H14" s="237"/>
    </row>
    <row r="15" s="123" customFormat="1" ht="21"/>
    <row r="16" spans="1:8" s="123" customFormat="1" ht="21">
      <c r="A16" s="123" t="s">
        <v>250</v>
      </c>
      <c r="D16" s="183"/>
      <c r="E16" s="183"/>
      <c r="F16" s="183"/>
      <c r="G16" s="183"/>
      <c r="H16" s="183"/>
    </row>
    <row r="17" spans="4:8" ht="21">
      <c r="D17" s="113"/>
      <c r="E17" s="113"/>
      <c r="F17" s="113"/>
      <c r="G17" s="113"/>
      <c r="H17" s="113"/>
    </row>
    <row r="18" spans="1:8" s="1" customFormat="1" ht="20.25" customHeight="1">
      <c r="A18" s="102" t="s">
        <v>184</v>
      </c>
      <c r="B18" s="102"/>
      <c r="C18" s="102"/>
      <c r="D18" s="230"/>
      <c r="E18" s="230"/>
      <c r="F18" s="230"/>
      <c r="G18" s="231"/>
      <c r="H18" s="232"/>
    </row>
    <row r="19" spans="1:8" s="1" customFormat="1" ht="26.25" customHeight="1">
      <c r="A19" s="102" t="s">
        <v>185</v>
      </c>
      <c r="B19" s="102"/>
      <c r="C19" s="102"/>
      <c r="D19" s="230"/>
      <c r="E19" s="230"/>
      <c r="F19" s="230"/>
      <c r="G19" s="10"/>
      <c r="H19" s="232"/>
    </row>
    <row r="20" spans="1:8" s="1" customFormat="1" ht="23.25" customHeight="1">
      <c r="A20" s="102" t="s">
        <v>186</v>
      </c>
      <c r="B20" s="102"/>
      <c r="C20" s="102"/>
      <c r="D20" s="230"/>
      <c r="E20" s="230"/>
      <c r="F20" s="230"/>
      <c r="G20" s="231"/>
      <c r="H20" s="232"/>
    </row>
  </sheetData>
  <sheetProtection/>
  <mergeCells count="4">
    <mergeCell ref="A1:F1"/>
    <mergeCell ref="A2:F2"/>
    <mergeCell ref="A3:F3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5.140625" style="111" customWidth="1"/>
    <col min="4" max="4" width="17.7109375" style="113" customWidth="1"/>
    <col min="5" max="5" width="18.421875" style="113" customWidth="1"/>
    <col min="6" max="6" width="16.421875" style="113" customWidth="1"/>
    <col min="7" max="7" width="17.00390625" style="113" customWidth="1"/>
    <col min="8" max="8" width="16.00390625" style="113" customWidth="1"/>
    <col min="9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</row>
    <row r="2" spans="1:8" s="123" customFormat="1" ht="21">
      <c r="A2" s="365" t="s">
        <v>239</v>
      </c>
      <c r="B2" s="365"/>
      <c r="C2" s="365"/>
      <c r="D2" s="365"/>
      <c r="E2" s="365"/>
      <c r="F2" s="365"/>
      <c r="G2" s="365"/>
      <c r="H2" s="365"/>
    </row>
    <row r="3" spans="1:8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</row>
    <row r="4" spans="1:8" s="123" customFormat="1" ht="21">
      <c r="A4" s="124" t="s">
        <v>238</v>
      </c>
      <c r="B4" s="124" t="s">
        <v>172</v>
      </c>
      <c r="C4" s="124" t="s">
        <v>169</v>
      </c>
      <c r="D4" s="227" t="s">
        <v>18</v>
      </c>
      <c r="E4" s="227" t="s">
        <v>240</v>
      </c>
      <c r="F4" s="227" t="s">
        <v>241</v>
      </c>
      <c r="G4" s="227" t="s">
        <v>243</v>
      </c>
      <c r="H4" s="227" t="s">
        <v>19</v>
      </c>
    </row>
    <row r="5" spans="1:8" s="123" customFormat="1" ht="21">
      <c r="A5" s="125"/>
      <c r="B5" s="125"/>
      <c r="C5" s="125"/>
      <c r="D5" s="228"/>
      <c r="E5" s="228"/>
      <c r="F5" s="228" t="s">
        <v>242</v>
      </c>
      <c r="G5" s="228"/>
      <c r="H5" s="228"/>
    </row>
    <row r="6" spans="1:8" ht="21">
      <c r="A6" s="225" t="s">
        <v>244</v>
      </c>
      <c r="B6" s="225" t="s">
        <v>245</v>
      </c>
      <c r="C6" s="225" t="s">
        <v>145</v>
      </c>
      <c r="D6" s="229">
        <v>3016720</v>
      </c>
      <c r="E6" s="229">
        <v>2909288</v>
      </c>
      <c r="F6" s="229"/>
      <c r="G6" s="229"/>
      <c r="H6" s="229">
        <f>SUM(E6:G6)</f>
        <v>2909288</v>
      </c>
    </row>
    <row r="7" spans="1:8" ht="21">
      <c r="A7" s="225"/>
      <c r="B7" s="225" t="s">
        <v>24</v>
      </c>
      <c r="C7" s="225" t="s">
        <v>145</v>
      </c>
      <c r="D7" s="229">
        <f>2944960+1778910</f>
        <v>4723870</v>
      </c>
      <c r="E7" s="229">
        <v>2849798.65</v>
      </c>
      <c r="F7" s="229"/>
      <c r="G7" s="229">
        <v>1715339</v>
      </c>
      <c r="H7" s="229">
        <f aca="true" t="shared" si="0" ref="H7:H15">SUM(E7:G7)</f>
        <v>4565137.65</v>
      </c>
    </row>
    <row r="8" spans="1:8" ht="21">
      <c r="A8" s="225" t="s">
        <v>246</v>
      </c>
      <c r="B8" s="225" t="s">
        <v>7</v>
      </c>
      <c r="C8" s="225" t="s">
        <v>145</v>
      </c>
      <c r="D8" s="229">
        <f>820000-37800+75000</f>
        <v>857200</v>
      </c>
      <c r="E8" s="229">
        <v>583150</v>
      </c>
      <c r="F8" s="229"/>
      <c r="G8" s="229">
        <v>65450</v>
      </c>
      <c r="H8" s="229">
        <f t="shared" si="0"/>
        <v>648600</v>
      </c>
    </row>
    <row r="9" spans="1:8" ht="21">
      <c r="A9" s="225"/>
      <c r="B9" s="225" t="s">
        <v>8</v>
      </c>
      <c r="C9" s="225" t="s">
        <v>145</v>
      </c>
      <c r="D9" s="229">
        <f>1339000-70000+325000</f>
        <v>1594000</v>
      </c>
      <c r="E9" s="229">
        <v>899603.23</v>
      </c>
      <c r="F9" s="229"/>
      <c r="G9" s="229">
        <v>207656</v>
      </c>
      <c r="H9" s="229">
        <f t="shared" si="0"/>
        <v>1107259.23</v>
      </c>
    </row>
    <row r="10" spans="1:8" ht="21">
      <c r="A10" s="225"/>
      <c r="B10" s="225" t="s">
        <v>9</v>
      </c>
      <c r="C10" s="225" t="s">
        <v>145</v>
      </c>
      <c r="D10" s="229">
        <f>350000+70000</f>
        <v>420000</v>
      </c>
      <c r="E10" s="229">
        <v>197836</v>
      </c>
      <c r="F10" s="229"/>
      <c r="G10" s="229">
        <v>63715.4</v>
      </c>
      <c r="H10" s="229">
        <f t="shared" si="0"/>
        <v>261551.4</v>
      </c>
    </row>
    <row r="11" spans="1:8" ht="21">
      <c r="A11" s="225"/>
      <c r="B11" s="225" t="s">
        <v>10</v>
      </c>
      <c r="C11" s="225" t="s">
        <v>145</v>
      </c>
      <c r="D11" s="229">
        <v>569000</v>
      </c>
      <c r="E11" s="229">
        <v>465542.96</v>
      </c>
      <c r="F11" s="229"/>
      <c r="G11" s="229"/>
      <c r="H11" s="229">
        <f t="shared" si="0"/>
        <v>465542.96</v>
      </c>
    </row>
    <row r="12" spans="1:8" ht="21">
      <c r="A12" s="225" t="s">
        <v>247</v>
      </c>
      <c r="B12" s="225" t="s">
        <v>11</v>
      </c>
      <c r="C12" s="225" t="s">
        <v>145</v>
      </c>
      <c r="D12" s="229">
        <v>161200</v>
      </c>
      <c r="E12" s="229">
        <v>88486.13</v>
      </c>
      <c r="F12" s="229"/>
      <c r="G12" s="229"/>
      <c r="H12" s="229">
        <f t="shared" si="0"/>
        <v>88486.13</v>
      </c>
    </row>
    <row r="13" spans="1:8" ht="21">
      <c r="A13" s="225"/>
      <c r="B13" s="225" t="s">
        <v>12</v>
      </c>
      <c r="C13" s="225"/>
      <c r="D13" s="229"/>
      <c r="E13" s="229"/>
      <c r="F13" s="229"/>
      <c r="G13" s="229"/>
      <c r="H13" s="229">
        <f t="shared" si="0"/>
        <v>0</v>
      </c>
    </row>
    <row r="14" spans="1:8" ht="21">
      <c r="A14" s="225" t="s">
        <v>248</v>
      </c>
      <c r="B14" s="225" t="s">
        <v>17</v>
      </c>
      <c r="C14" s="225" t="s">
        <v>145</v>
      </c>
      <c r="D14" s="229">
        <v>25000</v>
      </c>
      <c r="E14" s="229">
        <v>25000</v>
      </c>
      <c r="F14" s="229"/>
      <c r="G14" s="229"/>
      <c r="H14" s="229">
        <f t="shared" si="0"/>
        <v>25000</v>
      </c>
    </row>
    <row r="15" spans="1:8" ht="21">
      <c r="A15" s="225" t="s">
        <v>249</v>
      </c>
      <c r="B15" s="225" t="s">
        <v>13</v>
      </c>
      <c r="C15" s="225" t="s">
        <v>145</v>
      </c>
      <c r="D15" s="229">
        <f>24600+37800</f>
        <v>62400</v>
      </c>
      <c r="E15" s="229">
        <v>50600</v>
      </c>
      <c r="F15" s="229"/>
      <c r="G15" s="229"/>
      <c r="H15" s="229">
        <f t="shared" si="0"/>
        <v>50600</v>
      </c>
    </row>
    <row r="16" spans="1:8" s="123" customFormat="1" ht="21">
      <c r="A16" s="382" t="s">
        <v>19</v>
      </c>
      <c r="B16" s="385"/>
      <c r="C16" s="383"/>
      <c r="D16" s="189">
        <f>SUM(D6:D15)</f>
        <v>11429390</v>
      </c>
      <c r="E16" s="189">
        <f>SUM(E6:E15)</f>
        <v>8069304.970000001</v>
      </c>
      <c r="F16" s="189">
        <f>SUM(F6:F15)</f>
        <v>0</v>
      </c>
      <c r="G16" s="189">
        <f>SUM(G6:G15)</f>
        <v>2052160.4</v>
      </c>
      <c r="H16" s="189">
        <f>SUM(H6:H15)</f>
        <v>10121465.370000003</v>
      </c>
    </row>
    <row r="17" ht="21">
      <c r="A17" s="123" t="s">
        <v>250</v>
      </c>
    </row>
    <row r="19" spans="1:8" s="1" customFormat="1" ht="20.25" customHeight="1">
      <c r="A19" s="102" t="s">
        <v>184</v>
      </c>
      <c r="B19" s="102"/>
      <c r="C19" s="102"/>
      <c r="D19" s="230"/>
      <c r="E19" s="230"/>
      <c r="F19" s="230"/>
      <c r="G19" s="231"/>
      <c r="H19" s="232"/>
    </row>
    <row r="20" spans="1:8" s="1" customFormat="1" ht="26.25" customHeight="1">
      <c r="A20" s="102" t="s">
        <v>185</v>
      </c>
      <c r="B20" s="102"/>
      <c r="C20" s="102"/>
      <c r="D20" s="230"/>
      <c r="E20" s="230"/>
      <c r="F20" s="230"/>
      <c r="G20" s="10"/>
      <c r="H20" s="232"/>
    </row>
    <row r="21" spans="1:8" s="1" customFormat="1" ht="23.25" customHeight="1">
      <c r="A21" s="102" t="s">
        <v>186</v>
      </c>
      <c r="B21" s="102"/>
      <c r="C21" s="102"/>
      <c r="D21" s="230"/>
      <c r="E21" s="230"/>
      <c r="F21" s="230"/>
      <c r="G21" s="231"/>
      <c r="H21" s="232"/>
    </row>
  </sheetData>
  <sheetProtection/>
  <mergeCells count="4">
    <mergeCell ref="A1:H1"/>
    <mergeCell ref="A2:H2"/>
    <mergeCell ref="A3:H3"/>
    <mergeCell ref="A16:C16"/>
  </mergeCells>
  <printOptions/>
  <pageMargins left="0.38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5.140625" style="111" customWidth="1"/>
    <col min="4" max="4" width="17.7109375" style="113" customWidth="1"/>
    <col min="5" max="5" width="18.421875" style="113" customWidth="1"/>
    <col min="6" max="6" width="16.421875" style="113" customWidth="1"/>
    <col min="7" max="7" width="17.00390625" style="113" customWidth="1"/>
    <col min="8" max="8" width="14.421875" style="113" customWidth="1"/>
    <col min="9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</row>
    <row r="2" spans="1:8" s="123" customFormat="1" ht="21">
      <c r="A2" s="365" t="s">
        <v>251</v>
      </c>
      <c r="B2" s="365"/>
      <c r="C2" s="365"/>
      <c r="D2" s="365"/>
      <c r="E2" s="365"/>
      <c r="F2" s="365"/>
      <c r="G2" s="365"/>
      <c r="H2" s="365"/>
    </row>
    <row r="3" spans="1:8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</row>
    <row r="4" spans="1:8" s="123" customFormat="1" ht="21">
      <c r="A4" s="124" t="s">
        <v>238</v>
      </c>
      <c r="B4" s="124" t="s">
        <v>172</v>
      </c>
      <c r="C4" s="124" t="s">
        <v>169</v>
      </c>
      <c r="D4" s="227" t="s">
        <v>18</v>
      </c>
      <c r="E4" s="227" t="s">
        <v>240</v>
      </c>
      <c r="F4" s="227"/>
      <c r="G4" s="227" t="s">
        <v>255</v>
      </c>
      <c r="H4" s="227" t="s">
        <v>19</v>
      </c>
    </row>
    <row r="5" spans="1:8" s="123" customFormat="1" ht="21">
      <c r="A5" s="226"/>
      <c r="B5" s="226"/>
      <c r="C5" s="226"/>
      <c r="D5" s="233"/>
      <c r="E5" s="233" t="s">
        <v>252</v>
      </c>
      <c r="F5" s="233" t="s">
        <v>254</v>
      </c>
      <c r="G5" s="233" t="s">
        <v>256</v>
      </c>
      <c r="H5" s="233"/>
    </row>
    <row r="6" spans="1:8" s="123" customFormat="1" ht="21">
      <c r="A6" s="125"/>
      <c r="B6" s="125"/>
      <c r="C6" s="125"/>
      <c r="D6" s="228"/>
      <c r="E6" s="228" t="s">
        <v>253</v>
      </c>
      <c r="F6" s="228"/>
      <c r="G6" s="228" t="s">
        <v>257</v>
      </c>
      <c r="H6" s="228"/>
    </row>
    <row r="7" spans="1:8" ht="21">
      <c r="A7" s="225" t="s">
        <v>244</v>
      </c>
      <c r="B7" s="225" t="s">
        <v>245</v>
      </c>
      <c r="C7" s="225"/>
      <c r="D7" s="229"/>
      <c r="E7" s="229"/>
      <c r="F7" s="229"/>
      <c r="G7" s="229"/>
      <c r="H7" s="229"/>
    </row>
    <row r="8" spans="1:8" ht="21">
      <c r="A8" s="225"/>
      <c r="B8" s="225" t="s">
        <v>24</v>
      </c>
      <c r="C8" s="225"/>
      <c r="D8" s="229"/>
      <c r="E8" s="229"/>
      <c r="F8" s="229"/>
      <c r="G8" s="229"/>
      <c r="H8" s="229"/>
    </row>
    <row r="9" spans="1:8" ht="21">
      <c r="A9" s="225" t="s">
        <v>246</v>
      </c>
      <c r="B9" s="225" t="s">
        <v>7</v>
      </c>
      <c r="C9" s="225"/>
      <c r="D9" s="229"/>
      <c r="E9" s="229"/>
      <c r="F9" s="229"/>
      <c r="G9" s="229"/>
      <c r="H9" s="229"/>
    </row>
    <row r="10" spans="1:8" ht="21">
      <c r="A10" s="225"/>
      <c r="B10" s="225" t="s">
        <v>8</v>
      </c>
      <c r="C10" s="225" t="s">
        <v>145</v>
      </c>
      <c r="D10" s="229">
        <v>450000</v>
      </c>
      <c r="E10" s="229"/>
      <c r="F10" s="229"/>
      <c r="G10" s="229">
        <v>265580</v>
      </c>
      <c r="H10" s="229">
        <f>SUM(E10:G10)</f>
        <v>265580</v>
      </c>
    </row>
    <row r="11" spans="1:8" ht="21">
      <c r="A11" s="225"/>
      <c r="B11" s="225" t="s">
        <v>8</v>
      </c>
      <c r="C11" s="225" t="s">
        <v>156</v>
      </c>
      <c r="D11" s="229">
        <v>31400</v>
      </c>
      <c r="E11" s="229"/>
      <c r="F11" s="229"/>
      <c r="G11" s="229">
        <v>31400</v>
      </c>
      <c r="H11" s="229">
        <f>SUM(E11:G11)</f>
        <v>31400</v>
      </c>
    </row>
    <row r="12" spans="1:8" ht="21">
      <c r="A12" s="225"/>
      <c r="B12" s="225"/>
      <c r="C12" s="225" t="s">
        <v>157</v>
      </c>
      <c r="D12" s="229"/>
      <c r="E12" s="229"/>
      <c r="F12" s="229"/>
      <c r="G12" s="229"/>
      <c r="H12" s="229"/>
    </row>
    <row r="13" spans="1:8" ht="21">
      <c r="A13" s="225"/>
      <c r="B13" s="225" t="s">
        <v>9</v>
      </c>
      <c r="C13" s="225"/>
      <c r="D13" s="229"/>
      <c r="E13" s="229"/>
      <c r="F13" s="229"/>
      <c r="G13" s="229"/>
      <c r="H13" s="229"/>
    </row>
    <row r="14" spans="1:8" ht="21">
      <c r="A14" s="225"/>
      <c r="B14" s="225" t="s">
        <v>10</v>
      </c>
      <c r="C14" s="225"/>
      <c r="D14" s="229"/>
      <c r="E14" s="229"/>
      <c r="F14" s="229"/>
      <c r="G14" s="229"/>
      <c r="H14" s="229"/>
    </row>
    <row r="15" spans="1:8" ht="21">
      <c r="A15" s="225" t="s">
        <v>247</v>
      </c>
      <c r="B15" s="225" t="s">
        <v>11</v>
      </c>
      <c r="C15" s="225"/>
      <c r="D15" s="229"/>
      <c r="E15" s="229"/>
      <c r="F15" s="229"/>
      <c r="G15" s="229"/>
      <c r="H15" s="229"/>
    </row>
    <row r="16" spans="1:8" ht="21">
      <c r="A16" s="225"/>
      <c r="B16" s="225" t="s">
        <v>12</v>
      </c>
      <c r="C16" s="225" t="s">
        <v>145</v>
      </c>
      <c r="D16" s="229">
        <v>84000</v>
      </c>
      <c r="E16" s="229"/>
      <c r="F16" s="229"/>
      <c r="G16" s="229">
        <v>84000</v>
      </c>
      <c r="H16" s="229">
        <v>84000</v>
      </c>
    </row>
    <row r="17" spans="1:8" ht="21">
      <c r="A17" s="225" t="s">
        <v>248</v>
      </c>
      <c r="B17" s="225" t="s">
        <v>17</v>
      </c>
      <c r="C17" s="225"/>
      <c r="D17" s="229"/>
      <c r="E17" s="229"/>
      <c r="F17" s="229"/>
      <c r="G17" s="229"/>
      <c r="H17" s="229"/>
    </row>
    <row r="18" spans="1:8" ht="21">
      <c r="A18" s="225" t="s">
        <v>249</v>
      </c>
      <c r="B18" s="225" t="s">
        <v>13</v>
      </c>
      <c r="C18" s="225"/>
      <c r="D18" s="229"/>
      <c r="E18" s="229"/>
      <c r="F18" s="229"/>
      <c r="G18" s="229"/>
      <c r="H18" s="229"/>
    </row>
    <row r="19" spans="1:8" s="123" customFormat="1" ht="21">
      <c r="A19" s="382" t="s">
        <v>19</v>
      </c>
      <c r="B19" s="385"/>
      <c r="C19" s="383"/>
      <c r="D19" s="189">
        <f>SUM(D10:D18)</f>
        <v>565400</v>
      </c>
      <c r="E19" s="189">
        <f>SUM(E10:E18)</f>
        <v>0</v>
      </c>
      <c r="F19" s="189">
        <f>SUM(F10:F18)</f>
        <v>0</v>
      </c>
      <c r="G19" s="189">
        <f>SUM(G10:G18)</f>
        <v>380980</v>
      </c>
      <c r="H19" s="189">
        <f>SUM(H10:H18)</f>
        <v>380980</v>
      </c>
    </row>
    <row r="20" ht="21">
      <c r="A20" s="123" t="s">
        <v>250</v>
      </c>
    </row>
    <row r="22" spans="1:8" s="1" customFormat="1" ht="20.25" customHeight="1">
      <c r="A22" s="102" t="s">
        <v>184</v>
      </c>
      <c r="B22" s="102"/>
      <c r="C22" s="102"/>
      <c r="D22" s="230"/>
      <c r="E22" s="230"/>
      <c r="F22" s="230"/>
      <c r="G22" s="231"/>
      <c r="H22" s="232"/>
    </row>
    <row r="23" spans="1:8" s="1" customFormat="1" ht="26.25" customHeight="1">
      <c r="A23" s="102" t="s">
        <v>185</v>
      </c>
      <c r="B23" s="102"/>
      <c r="C23" s="102"/>
      <c r="D23" s="230"/>
      <c r="E23" s="230"/>
      <c r="F23" s="230"/>
      <c r="G23" s="10"/>
      <c r="H23" s="232"/>
    </row>
    <row r="24" spans="1:8" s="1" customFormat="1" ht="23.25" customHeight="1">
      <c r="A24" s="102" t="s">
        <v>186</v>
      </c>
      <c r="B24" s="102"/>
      <c r="C24" s="102"/>
      <c r="D24" s="230"/>
      <c r="E24" s="230"/>
      <c r="F24" s="230"/>
      <c r="G24" s="231"/>
      <c r="H24" s="232"/>
    </row>
  </sheetData>
  <sheetProtection/>
  <mergeCells count="4">
    <mergeCell ref="A1:H1"/>
    <mergeCell ref="A2:H2"/>
    <mergeCell ref="A3:H3"/>
    <mergeCell ref="A19:C19"/>
  </mergeCells>
  <printOptions/>
  <pageMargins left="0.41" right="0.32" top="0.43" bottom="0.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H20" sqref="H20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5.140625" style="111" customWidth="1"/>
    <col min="4" max="4" width="17.7109375" style="113" customWidth="1"/>
    <col min="5" max="5" width="18.421875" style="113" customWidth="1"/>
    <col min="6" max="6" width="16.421875" style="113" customWidth="1"/>
    <col min="7" max="7" width="17.00390625" style="113" customWidth="1"/>
    <col min="8" max="8" width="14.421875" style="113" customWidth="1"/>
    <col min="9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</row>
    <row r="2" spans="1:8" s="123" customFormat="1" ht="21">
      <c r="A2" s="365" t="s">
        <v>258</v>
      </c>
      <c r="B2" s="365"/>
      <c r="C2" s="365"/>
      <c r="D2" s="365"/>
      <c r="E2" s="365"/>
      <c r="F2" s="365"/>
      <c r="G2" s="365"/>
      <c r="H2" s="365"/>
    </row>
    <row r="3" spans="1:8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</row>
    <row r="4" spans="1:8" s="123" customFormat="1" ht="21">
      <c r="A4" s="124" t="s">
        <v>238</v>
      </c>
      <c r="B4" s="124" t="s">
        <v>172</v>
      </c>
      <c r="C4" s="124" t="s">
        <v>169</v>
      </c>
      <c r="D4" s="227" t="s">
        <v>18</v>
      </c>
      <c r="E4" s="227" t="s">
        <v>240</v>
      </c>
      <c r="F4" s="227" t="s">
        <v>260</v>
      </c>
      <c r="G4" s="227" t="s">
        <v>263</v>
      </c>
      <c r="H4" s="227" t="s">
        <v>19</v>
      </c>
    </row>
    <row r="5" spans="1:8" s="123" customFormat="1" ht="21">
      <c r="A5" s="226"/>
      <c r="B5" s="226"/>
      <c r="C5" s="226"/>
      <c r="D5" s="233"/>
      <c r="E5" s="233" t="s">
        <v>259</v>
      </c>
      <c r="F5" s="233" t="s">
        <v>261</v>
      </c>
      <c r="G5" s="233" t="s">
        <v>264</v>
      </c>
      <c r="H5" s="233"/>
    </row>
    <row r="6" spans="1:8" s="123" customFormat="1" ht="21">
      <c r="A6" s="125"/>
      <c r="B6" s="125"/>
      <c r="C6" s="125"/>
      <c r="D6" s="228"/>
      <c r="E6" s="228"/>
      <c r="F6" s="228" t="s">
        <v>262</v>
      </c>
      <c r="G6" s="228"/>
      <c r="H6" s="228"/>
    </row>
    <row r="7" spans="1:8" ht="21">
      <c r="A7" s="225" t="s">
        <v>244</v>
      </c>
      <c r="B7" s="225" t="s">
        <v>245</v>
      </c>
      <c r="C7" s="225"/>
      <c r="D7" s="229"/>
      <c r="E7" s="229"/>
      <c r="F7" s="229"/>
      <c r="G7" s="229"/>
      <c r="H7" s="229"/>
    </row>
    <row r="8" spans="1:8" ht="21">
      <c r="A8" s="117"/>
      <c r="B8" s="117" t="s">
        <v>24</v>
      </c>
      <c r="C8" s="117" t="s">
        <v>156</v>
      </c>
      <c r="D8" s="185">
        <v>200940</v>
      </c>
      <c r="E8" s="185"/>
      <c r="F8" s="185">
        <v>200940</v>
      </c>
      <c r="G8" s="185"/>
      <c r="H8" s="185">
        <f>SUM(F8:G8)</f>
        <v>200940</v>
      </c>
    </row>
    <row r="9" spans="1:8" ht="21">
      <c r="A9" s="121"/>
      <c r="B9" s="121"/>
      <c r="C9" s="121" t="s">
        <v>157</v>
      </c>
      <c r="D9" s="187"/>
      <c r="E9" s="187"/>
      <c r="F9" s="187"/>
      <c r="G9" s="187"/>
      <c r="H9" s="187"/>
    </row>
    <row r="10" spans="1:8" ht="21">
      <c r="A10" s="225" t="s">
        <v>246</v>
      </c>
      <c r="B10" s="225" t="s">
        <v>7</v>
      </c>
      <c r="C10" s="225"/>
      <c r="D10" s="229"/>
      <c r="E10" s="229"/>
      <c r="F10" s="229"/>
      <c r="G10" s="229"/>
      <c r="H10" s="229"/>
    </row>
    <row r="11" spans="1:8" ht="21">
      <c r="A11" s="225"/>
      <c r="B11" s="225" t="s">
        <v>8</v>
      </c>
      <c r="C11" s="225" t="s">
        <v>145</v>
      </c>
      <c r="D11" s="229">
        <v>247600</v>
      </c>
      <c r="E11" s="229"/>
      <c r="F11" s="229">
        <v>211200</v>
      </c>
      <c r="G11" s="229"/>
      <c r="H11" s="229">
        <f>SUM(E11:G11)</f>
        <v>211200</v>
      </c>
    </row>
    <row r="12" spans="1:8" ht="21">
      <c r="A12" s="225"/>
      <c r="B12" s="225" t="s">
        <v>9</v>
      </c>
      <c r="C12" s="225" t="s">
        <v>145</v>
      </c>
      <c r="D12" s="229">
        <v>1346350</v>
      </c>
      <c r="E12" s="229"/>
      <c r="F12" s="229">
        <v>1279515.3</v>
      </c>
      <c r="G12" s="229"/>
      <c r="H12" s="229">
        <f>SUM(E12:G12)</f>
        <v>1279515.3</v>
      </c>
    </row>
    <row r="13" spans="1:8" ht="21">
      <c r="A13" s="117"/>
      <c r="B13" s="117" t="s">
        <v>9</v>
      </c>
      <c r="C13" s="117" t="s">
        <v>156</v>
      </c>
      <c r="D13" s="185">
        <v>35700</v>
      </c>
      <c r="E13" s="185"/>
      <c r="F13" s="185">
        <v>35700</v>
      </c>
      <c r="G13" s="185"/>
      <c r="H13" s="185">
        <v>35700</v>
      </c>
    </row>
    <row r="14" spans="1:8" ht="21">
      <c r="A14" s="121"/>
      <c r="B14" s="121"/>
      <c r="C14" s="121" t="s">
        <v>157</v>
      </c>
      <c r="D14" s="187"/>
      <c r="E14" s="187"/>
      <c r="F14" s="187"/>
      <c r="G14" s="187"/>
      <c r="H14" s="187"/>
    </row>
    <row r="15" spans="1:8" ht="21">
      <c r="A15" s="225"/>
      <c r="B15" s="225" t="s">
        <v>10</v>
      </c>
      <c r="C15" s="225"/>
      <c r="D15" s="229"/>
      <c r="E15" s="229"/>
      <c r="F15" s="229"/>
      <c r="G15" s="229"/>
      <c r="H15" s="229"/>
    </row>
    <row r="16" spans="1:8" ht="21">
      <c r="A16" s="225" t="s">
        <v>247</v>
      </c>
      <c r="B16" s="225" t="s">
        <v>11</v>
      </c>
      <c r="C16" s="225"/>
      <c r="D16" s="229"/>
      <c r="E16" s="229"/>
      <c r="F16" s="229"/>
      <c r="G16" s="229"/>
      <c r="H16" s="229"/>
    </row>
    <row r="17" spans="1:8" ht="21">
      <c r="A17" s="225"/>
      <c r="B17" s="225" t="s">
        <v>12</v>
      </c>
      <c r="C17" s="225"/>
      <c r="D17" s="229"/>
      <c r="E17" s="229"/>
      <c r="F17" s="229"/>
      <c r="G17" s="229"/>
      <c r="H17" s="229"/>
    </row>
    <row r="18" spans="1:8" ht="21">
      <c r="A18" s="225" t="s">
        <v>248</v>
      </c>
      <c r="B18" s="225" t="s">
        <v>17</v>
      </c>
      <c r="C18" s="225"/>
      <c r="D18" s="229"/>
      <c r="E18" s="229"/>
      <c r="F18" s="229"/>
      <c r="G18" s="229"/>
      <c r="H18" s="229"/>
    </row>
    <row r="19" spans="1:8" ht="21">
      <c r="A19" s="225" t="s">
        <v>249</v>
      </c>
      <c r="B19" s="225" t="s">
        <v>13</v>
      </c>
      <c r="C19" s="225" t="s">
        <v>145</v>
      </c>
      <c r="D19" s="229">
        <f>2840000+5000</f>
        <v>2845000</v>
      </c>
      <c r="E19" s="229"/>
      <c r="F19" s="229">
        <v>2787000</v>
      </c>
      <c r="G19" s="229">
        <v>5000</v>
      </c>
      <c r="H19" s="229">
        <f>SUM(E19:G19)</f>
        <v>2792000</v>
      </c>
    </row>
    <row r="20" spans="1:8" s="123" customFormat="1" ht="21">
      <c r="A20" s="382" t="s">
        <v>19</v>
      </c>
      <c r="B20" s="385"/>
      <c r="C20" s="383"/>
      <c r="D20" s="189">
        <f>SUM(D7:D19)</f>
        <v>4675590</v>
      </c>
      <c r="E20" s="190">
        <f>SUM(E7:E19)</f>
        <v>0</v>
      </c>
      <c r="F20" s="189">
        <f>SUM(F7:F19)</f>
        <v>4514355.3</v>
      </c>
      <c r="G20" s="189">
        <f>SUM(G7:G19)</f>
        <v>5000</v>
      </c>
      <c r="H20" s="189">
        <f>SUM(H7:H19)</f>
        <v>4519355.3</v>
      </c>
    </row>
    <row r="21" spans="1:8" s="123" customFormat="1" ht="21">
      <c r="A21" s="123" t="s">
        <v>250</v>
      </c>
      <c r="D21" s="183"/>
      <c r="E21" s="183"/>
      <c r="F21" s="183"/>
      <c r="G21" s="183"/>
      <c r="H21" s="183"/>
    </row>
    <row r="23" spans="1:8" s="1" customFormat="1" ht="20.25" customHeight="1">
      <c r="A23" s="102" t="s">
        <v>184</v>
      </c>
      <c r="B23" s="102"/>
      <c r="C23" s="102"/>
      <c r="D23" s="230"/>
      <c r="E23" s="230"/>
      <c r="F23" s="230"/>
      <c r="G23" s="231"/>
      <c r="H23" s="232"/>
    </row>
    <row r="24" spans="1:8" s="1" customFormat="1" ht="26.25" customHeight="1">
      <c r="A24" s="102" t="s">
        <v>185</v>
      </c>
      <c r="B24" s="102"/>
      <c r="C24" s="102"/>
      <c r="D24" s="230"/>
      <c r="E24" s="230"/>
      <c r="F24" s="230"/>
      <c r="G24" s="10"/>
      <c r="H24" s="232"/>
    </row>
    <row r="25" spans="1:8" s="1" customFormat="1" ht="23.25" customHeight="1">
      <c r="A25" s="102" t="s">
        <v>186</v>
      </c>
      <c r="B25" s="102"/>
      <c r="C25" s="102"/>
      <c r="D25" s="230"/>
      <c r="E25" s="230"/>
      <c r="F25" s="230"/>
      <c r="G25" s="231"/>
      <c r="H25" s="232"/>
    </row>
  </sheetData>
  <sheetProtection/>
  <mergeCells count="4">
    <mergeCell ref="A1:H1"/>
    <mergeCell ref="A2:H2"/>
    <mergeCell ref="A3:H3"/>
    <mergeCell ref="A20:C20"/>
  </mergeCells>
  <printOptions/>
  <pageMargins left="0.41" right="0.27" top="0.42" bottom="0.28" header="0.31496062992125984" footer="0.1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5.140625" style="111" customWidth="1"/>
    <col min="4" max="4" width="17.7109375" style="111" customWidth="1"/>
    <col min="5" max="5" width="18.421875" style="111" customWidth="1"/>
    <col min="6" max="6" width="16.421875" style="111" customWidth="1"/>
    <col min="7" max="7" width="17.00390625" style="111" customWidth="1"/>
    <col min="8" max="8" width="14.421875" style="111" customWidth="1"/>
    <col min="9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</row>
    <row r="2" spans="1:8" s="123" customFormat="1" ht="21">
      <c r="A2" s="365" t="s">
        <v>265</v>
      </c>
      <c r="B2" s="365"/>
      <c r="C2" s="365"/>
      <c r="D2" s="365"/>
      <c r="E2" s="365"/>
      <c r="F2" s="365"/>
      <c r="G2" s="365"/>
      <c r="H2" s="365"/>
    </row>
    <row r="3" spans="1:8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</row>
    <row r="4" spans="1:8" s="123" customFormat="1" ht="21">
      <c r="A4" s="124" t="s">
        <v>238</v>
      </c>
      <c r="B4" s="124" t="s">
        <v>172</v>
      </c>
      <c r="C4" s="124" t="s">
        <v>169</v>
      </c>
      <c r="D4" s="124" t="s">
        <v>18</v>
      </c>
      <c r="E4" s="124" t="s">
        <v>240</v>
      </c>
      <c r="F4" s="124"/>
      <c r="G4" s="124" t="s">
        <v>268</v>
      </c>
      <c r="H4" s="124" t="s">
        <v>19</v>
      </c>
    </row>
    <row r="5" spans="1:8" s="123" customFormat="1" ht="21">
      <c r="A5" s="226"/>
      <c r="B5" s="226"/>
      <c r="C5" s="226"/>
      <c r="D5" s="226"/>
      <c r="E5" s="226" t="s">
        <v>266</v>
      </c>
      <c r="F5" s="226" t="s">
        <v>267</v>
      </c>
      <c r="G5" s="226" t="s">
        <v>269</v>
      </c>
      <c r="H5" s="226"/>
    </row>
    <row r="6" spans="1:8" s="123" customFormat="1" ht="21">
      <c r="A6" s="125"/>
      <c r="B6" s="125"/>
      <c r="C6" s="125"/>
      <c r="D6" s="125"/>
      <c r="E6" s="125"/>
      <c r="F6" s="125"/>
      <c r="G6" s="125" t="s">
        <v>270</v>
      </c>
      <c r="H6" s="125"/>
    </row>
    <row r="7" spans="1:8" ht="21">
      <c r="A7" s="225" t="s">
        <v>244</v>
      </c>
      <c r="B7" s="225" t="s">
        <v>245</v>
      </c>
      <c r="C7" s="225"/>
      <c r="D7" s="225"/>
      <c r="E7" s="225"/>
      <c r="F7" s="225"/>
      <c r="G7" s="225"/>
      <c r="H7" s="225"/>
    </row>
    <row r="8" spans="1:8" ht="21">
      <c r="A8" s="225"/>
      <c r="B8" s="225" t="s">
        <v>24</v>
      </c>
      <c r="C8" s="225"/>
      <c r="D8" s="225"/>
      <c r="E8" s="225"/>
      <c r="F8" s="225"/>
      <c r="G8" s="225"/>
      <c r="H8" s="225"/>
    </row>
    <row r="9" spans="1:8" ht="21">
      <c r="A9" s="225" t="s">
        <v>246</v>
      </c>
      <c r="B9" s="225" t="s">
        <v>7</v>
      </c>
      <c r="C9" s="225"/>
      <c r="D9" s="225"/>
      <c r="E9" s="225"/>
      <c r="F9" s="225"/>
      <c r="G9" s="225"/>
      <c r="H9" s="225"/>
    </row>
    <row r="10" spans="1:8" ht="21">
      <c r="A10" s="225"/>
      <c r="B10" s="225" t="s">
        <v>8</v>
      </c>
      <c r="C10" s="225"/>
      <c r="D10" s="225"/>
      <c r="E10" s="225"/>
      <c r="F10" s="225"/>
      <c r="G10" s="225"/>
      <c r="H10" s="225"/>
    </row>
    <row r="11" spans="1:8" ht="21">
      <c r="A11" s="225"/>
      <c r="B11" s="225" t="s">
        <v>9</v>
      </c>
      <c r="C11" s="225"/>
      <c r="D11" s="229"/>
      <c r="E11" s="225"/>
      <c r="F11" s="225"/>
      <c r="G11" s="225"/>
      <c r="H11" s="225"/>
    </row>
    <row r="12" spans="1:8" ht="21">
      <c r="A12" s="225"/>
      <c r="B12" s="225" t="s">
        <v>10</v>
      </c>
      <c r="C12" s="225"/>
      <c r="D12" s="225"/>
      <c r="E12" s="225"/>
      <c r="F12" s="225"/>
      <c r="G12" s="225"/>
      <c r="H12" s="225"/>
    </row>
    <row r="13" spans="1:8" ht="21">
      <c r="A13" s="225" t="s">
        <v>247</v>
      </c>
      <c r="B13" s="225" t="s">
        <v>11</v>
      </c>
      <c r="C13" s="225" t="s">
        <v>145</v>
      </c>
      <c r="D13" s="229">
        <v>59000</v>
      </c>
      <c r="E13" s="229">
        <v>59000</v>
      </c>
      <c r="F13" s="225"/>
      <c r="G13" s="225"/>
      <c r="H13" s="229">
        <v>59000</v>
      </c>
    </row>
    <row r="14" spans="1:8" ht="21">
      <c r="A14" s="225"/>
      <c r="B14" s="225" t="s">
        <v>12</v>
      </c>
      <c r="C14" s="225"/>
      <c r="D14" s="225"/>
      <c r="E14" s="225"/>
      <c r="F14" s="225"/>
      <c r="G14" s="225"/>
      <c r="H14" s="225"/>
    </row>
    <row r="15" spans="1:8" ht="21">
      <c r="A15" s="225" t="s">
        <v>248</v>
      </c>
      <c r="B15" s="225" t="s">
        <v>17</v>
      </c>
      <c r="C15" s="225"/>
      <c r="D15" s="225"/>
      <c r="E15" s="225"/>
      <c r="F15" s="225"/>
      <c r="G15" s="225"/>
      <c r="H15" s="225"/>
    </row>
    <row r="16" spans="1:8" ht="21">
      <c r="A16" s="225" t="s">
        <v>249</v>
      </c>
      <c r="B16" s="225" t="s">
        <v>13</v>
      </c>
      <c r="C16" s="225" t="s">
        <v>145</v>
      </c>
      <c r="D16" s="229">
        <v>180000</v>
      </c>
      <c r="E16" s="229">
        <v>90000</v>
      </c>
      <c r="F16" s="225"/>
      <c r="G16" s="225"/>
      <c r="H16" s="234">
        <f>SUM(E16:G16)</f>
        <v>90000</v>
      </c>
    </row>
    <row r="17" spans="1:8" s="123" customFormat="1" ht="21">
      <c r="A17" s="382" t="s">
        <v>19</v>
      </c>
      <c r="B17" s="385"/>
      <c r="C17" s="383"/>
      <c r="D17" s="189">
        <f>SUM(D11:D16)</f>
        <v>239000</v>
      </c>
      <c r="E17" s="189">
        <f>SUM(E11:E16)</f>
        <v>149000</v>
      </c>
      <c r="F17" s="189"/>
      <c r="G17" s="189"/>
      <c r="H17" s="189">
        <f>SUM(H11:H16)</f>
        <v>149000</v>
      </c>
    </row>
    <row r="18" s="123" customFormat="1" ht="21">
      <c r="A18" s="123" t="s">
        <v>250</v>
      </c>
    </row>
    <row r="20" spans="1:8" s="1" customFormat="1" ht="20.25" customHeight="1">
      <c r="A20" s="102" t="s">
        <v>184</v>
      </c>
      <c r="B20" s="102"/>
      <c r="C20" s="102"/>
      <c r="D20" s="102"/>
      <c r="E20" s="102"/>
      <c r="F20" s="102"/>
      <c r="G20" s="108"/>
      <c r="H20" s="110"/>
    </row>
    <row r="21" spans="1:8" s="1" customFormat="1" ht="26.25" customHeight="1">
      <c r="A21" s="102" t="s">
        <v>185</v>
      </c>
      <c r="B21" s="102"/>
      <c r="C21" s="102"/>
      <c r="D21" s="102"/>
      <c r="E21" s="102"/>
      <c r="F21" s="102"/>
      <c r="G21" s="109"/>
      <c r="H21" s="110"/>
    </row>
    <row r="22" spans="1:8" s="1" customFormat="1" ht="23.25" customHeight="1">
      <c r="A22" s="102" t="s">
        <v>186</v>
      </c>
      <c r="B22" s="102"/>
      <c r="C22" s="102"/>
      <c r="D22" s="102"/>
      <c r="E22" s="102"/>
      <c r="F22" s="102"/>
      <c r="G22" s="108"/>
      <c r="H22" s="110"/>
    </row>
  </sheetData>
  <sheetProtection/>
  <mergeCells count="4">
    <mergeCell ref="A1:H1"/>
    <mergeCell ref="A2:H2"/>
    <mergeCell ref="A3:H3"/>
    <mergeCell ref="A17:C17"/>
  </mergeCells>
  <printOptions/>
  <pageMargins left="0.44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5" sqref="A15:C15"/>
    </sheetView>
  </sheetViews>
  <sheetFormatPr defaultColWidth="9.140625" defaultRowHeight="12.75"/>
  <cols>
    <col min="1" max="1" width="11.8515625" style="111" customWidth="1"/>
    <col min="2" max="2" width="20.8515625" style="111" customWidth="1"/>
    <col min="3" max="3" width="17.00390625" style="111" customWidth="1"/>
    <col min="4" max="4" width="15.7109375" style="113" customWidth="1"/>
    <col min="5" max="5" width="17.421875" style="113" customWidth="1"/>
    <col min="6" max="6" width="16.28125" style="113" customWidth="1"/>
    <col min="7" max="7" width="11.7109375" style="113" customWidth="1"/>
    <col min="8" max="8" width="18.8515625" style="113" customWidth="1"/>
    <col min="9" max="9" width="15.28125" style="113" customWidth="1"/>
    <col min="10" max="16384" width="9.140625" style="111" customWidth="1"/>
  </cols>
  <sheetData>
    <row r="1" spans="1:10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  <c r="I1" s="381"/>
      <c r="J1" s="238"/>
    </row>
    <row r="2" spans="1:9" s="123" customFormat="1" ht="21">
      <c r="A2" s="365" t="s">
        <v>271</v>
      </c>
      <c r="B2" s="365"/>
      <c r="C2" s="365"/>
      <c r="D2" s="365"/>
      <c r="E2" s="365"/>
      <c r="F2" s="365"/>
      <c r="G2" s="365"/>
      <c r="H2" s="365"/>
      <c r="I2" s="365"/>
    </row>
    <row r="3" spans="1:9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  <c r="I3" s="365"/>
    </row>
    <row r="4" spans="1:9" s="123" customFormat="1" ht="21">
      <c r="A4" s="124" t="s">
        <v>238</v>
      </c>
      <c r="B4" s="124" t="s">
        <v>172</v>
      </c>
      <c r="C4" s="124" t="s">
        <v>169</v>
      </c>
      <c r="D4" s="227" t="s">
        <v>18</v>
      </c>
      <c r="E4" s="227" t="s">
        <v>240</v>
      </c>
      <c r="F4" s="227" t="s">
        <v>179</v>
      </c>
      <c r="G4" s="227" t="s">
        <v>293</v>
      </c>
      <c r="H4" s="227" t="s">
        <v>273</v>
      </c>
      <c r="I4" s="227" t="s">
        <v>19</v>
      </c>
    </row>
    <row r="5" spans="1:9" s="123" customFormat="1" ht="21">
      <c r="A5" s="226"/>
      <c r="B5" s="226"/>
      <c r="C5" s="226"/>
      <c r="D5" s="233"/>
      <c r="E5" s="233" t="s">
        <v>272</v>
      </c>
      <c r="F5" s="233"/>
      <c r="G5" s="233" t="s">
        <v>292</v>
      </c>
      <c r="H5" s="233" t="s">
        <v>274</v>
      </c>
      <c r="I5" s="233"/>
    </row>
    <row r="6" spans="1:9" s="123" customFormat="1" ht="21">
      <c r="A6" s="125"/>
      <c r="B6" s="125"/>
      <c r="C6" s="125"/>
      <c r="D6" s="228"/>
      <c r="E6" s="228"/>
      <c r="F6" s="228"/>
      <c r="G6" s="228"/>
      <c r="H6" s="228"/>
      <c r="I6" s="228"/>
    </row>
    <row r="7" spans="1:9" ht="21">
      <c r="A7" s="225" t="s">
        <v>244</v>
      </c>
      <c r="B7" s="225" t="s">
        <v>245</v>
      </c>
      <c r="C7" s="225"/>
      <c r="D7" s="229"/>
      <c r="E7" s="229"/>
      <c r="F7" s="229"/>
      <c r="G7" s="229"/>
      <c r="H7" s="229"/>
      <c r="I7" s="229"/>
    </row>
    <row r="8" spans="1:9" ht="21">
      <c r="A8" s="225"/>
      <c r="B8" s="225" t="s">
        <v>24</v>
      </c>
      <c r="C8" s="225" t="s">
        <v>145</v>
      </c>
      <c r="D8" s="229">
        <v>1075500</v>
      </c>
      <c r="E8" s="229">
        <v>947929</v>
      </c>
      <c r="F8" s="229"/>
      <c r="G8" s="229"/>
      <c r="H8" s="229"/>
      <c r="I8" s="229">
        <f>SUM(E8:H8)</f>
        <v>947929</v>
      </c>
    </row>
    <row r="9" spans="1:9" ht="21">
      <c r="A9" s="225" t="s">
        <v>246</v>
      </c>
      <c r="B9" s="225" t="s">
        <v>7</v>
      </c>
      <c r="C9" s="225" t="s">
        <v>145</v>
      </c>
      <c r="D9" s="229">
        <v>138000</v>
      </c>
      <c r="E9" s="229">
        <v>67650</v>
      </c>
      <c r="F9" s="229"/>
      <c r="G9" s="229"/>
      <c r="H9" s="229"/>
      <c r="I9" s="229">
        <f aca="true" t="shared" si="0" ref="I9:I14">SUM(E9:H9)</f>
        <v>67650</v>
      </c>
    </row>
    <row r="10" spans="1:9" ht="21">
      <c r="A10" s="225"/>
      <c r="B10" s="225" t="s">
        <v>8</v>
      </c>
      <c r="C10" s="225" t="s">
        <v>145</v>
      </c>
      <c r="D10" s="229">
        <f>560000+210000+100000-50000</f>
        <v>820000</v>
      </c>
      <c r="E10" s="229">
        <v>509970</v>
      </c>
      <c r="F10" s="229"/>
      <c r="G10" s="229"/>
      <c r="H10" s="229">
        <v>259400</v>
      </c>
      <c r="I10" s="229">
        <f t="shared" si="0"/>
        <v>769370</v>
      </c>
    </row>
    <row r="11" spans="1:9" ht="21">
      <c r="A11" s="225"/>
      <c r="B11" s="225" t="s">
        <v>9</v>
      </c>
      <c r="C11" s="225" t="s">
        <v>145</v>
      </c>
      <c r="D11" s="229">
        <f>65000+476000+112679+75000</f>
        <v>728679</v>
      </c>
      <c r="E11" s="229">
        <v>46526</v>
      </c>
      <c r="F11" s="229">
        <v>543296.8</v>
      </c>
      <c r="G11" s="229"/>
      <c r="H11" s="229">
        <v>74880</v>
      </c>
      <c r="I11" s="229">
        <f t="shared" si="0"/>
        <v>664702.8</v>
      </c>
    </row>
    <row r="12" spans="1:9" ht="21">
      <c r="A12" s="225" t="s">
        <v>247</v>
      </c>
      <c r="B12" s="225" t="s">
        <v>11</v>
      </c>
      <c r="C12" s="225" t="s">
        <v>145</v>
      </c>
      <c r="D12" s="229">
        <f>6200+402500</f>
        <v>408700</v>
      </c>
      <c r="E12" s="229">
        <v>6000</v>
      </c>
      <c r="F12" s="229">
        <v>352850</v>
      </c>
      <c r="G12" s="229"/>
      <c r="H12" s="229"/>
      <c r="I12" s="229">
        <f t="shared" si="0"/>
        <v>358850</v>
      </c>
    </row>
    <row r="13" spans="1:9" ht="21">
      <c r="A13" s="225"/>
      <c r="B13" s="225" t="s">
        <v>12</v>
      </c>
      <c r="C13" s="225" t="s">
        <v>145</v>
      </c>
      <c r="D13" s="229">
        <f>4266000+751400-92679</f>
        <v>4924721</v>
      </c>
      <c r="E13" s="229"/>
      <c r="F13" s="229">
        <v>4899404.3</v>
      </c>
      <c r="G13" s="229"/>
      <c r="H13" s="229"/>
      <c r="I13" s="229">
        <f t="shared" si="0"/>
        <v>4899404.3</v>
      </c>
    </row>
    <row r="14" spans="1:9" ht="21">
      <c r="A14" s="225" t="s">
        <v>249</v>
      </c>
      <c r="B14" s="225" t="s">
        <v>13</v>
      </c>
      <c r="C14" s="225" t="s">
        <v>145</v>
      </c>
      <c r="D14" s="229">
        <f>1384000-846400</f>
        <v>537600</v>
      </c>
      <c r="E14" s="229"/>
      <c r="F14" s="229">
        <v>485504.84</v>
      </c>
      <c r="G14" s="229"/>
      <c r="H14" s="229"/>
      <c r="I14" s="229">
        <f t="shared" si="0"/>
        <v>485504.84</v>
      </c>
    </row>
    <row r="15" spans="1:9" s="123" customFormat="1" ht="21">
      <c r="A15" s="382" t="s">
        <v>19</v>
      </c>
      <c r="B15" s="385"/>
      <c r="C15" s="383"/>
      <c r="D15" s="189">
        <f aca="true" t="shared" si="1" ref="D15:I15">SUM(D8:D14)</f>
        <v>8633200</v>
      </c>
      <c r="E15" s="189">
        <f t="shared" si="1"/>
        <v>1578075</v>
      </c>
      <c r="F15" s="189">
        <f t="shared" si="1"/>
        <v>6281055.9399999995</v>
      </c>
      <c r="G15" s="189">
        <f t="shared" si="1"/>
        <v>0</v>
      </c>
      <c r="H15" s="189">
        <f t="shared" si="1"/>
        <v>334280</v>
      </c>
      <c r="I15" s="189">
        <f t="shared" si="1"/>
        <v>8193410.9399999995</v>
      </c>
    </row>
    <row r="16" spans="1:9" s="123" customFormat="1" ht="21">
      <c r="A16" s="123" t="s">
        <v>250</v>
      </c>
      <c r="D16" s="183"/>
      <c r="E16" s="183"/>
      <c r="F16" s="183"/>
      <c r="G16" s="183"/>
      <c r="H16" s="183"/>
      <c r="I16" s="183"/>
    </row>
    <row r="18" spans="1:9" s="1" customFormat="1" ht="20.25" customHeight="1">
      <c r="A18" s="102" t="s">
        <v>184</v>
      </c>
      <c r="B18" s="102"/>
      <c r="C18" s="102"/>
      <c r="D18" s="230"/>
      <c r="E18" s="230"/>
      <c r="F18" s="230"/>
      <c r="G18" s="230"/>
      <c r="H18" s="231"/>
      <c r="I18" s="232"/>
    </row>
    <row r="19" spans="1:9" s="1" customFormat="1" ht="26.25" customHeight="1">
      <c r="A19" s="102" t="s">
        <v>185</v>
      </c>
      <c r="B19" s="102"/>
      <c r="C19" s="102"/>
      <c r="D19" s="230"/>
      <c r="E19" s="230"/>
      <c r="F19" s="230"/>
      <c r="G19" s="230"/>
      <c r="H19" s="10"/>
      <c r="I19" s="232"/>
    </row>
    <row r="20" spans="1:9" s="1" customFormat="1" ht="23.25" customHeight="1">
      <c r="A20" s="102" t="s">
        <v>186</v>
      </c>
      <c r="B20" s="102"/>
      <c r="C20" s="102"/>
      <c r="D20" s="230"/>
      <c r="E20" s="230"/>
      <c r="F20" s="230"/>
      <c r="G20" s="230"/>
      <c r="H20" s="231"/>
      <c r="I20" s="232"/>
    </row>
  </sheetData>
  <sheetProtection/>
  <mergeCells count="4">
    <mergeCell ref="A1:I1"/>
    <mergeCell ref="A2:I2"/>
    <mergeCell ref="A3:I3"/>
    <mergeCell ref="A15:C15"/>
  </mergeCells>
  <printOptions/>
  <pageMargins left="0.38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8515625" style="103" customWidth="1"/>
    <col min="2" max="2" width="8.57421875" style="107" customWidth="1"/>
    <col min="3" max="3" width="35.8515625" style="103" customWidth="1"/>
    <col min="4" max="4" width="13.8515625" style="0" customWidth="1"/>
    <col min="5" max="5" width="14.140625" style="0" customWidth="1"/>
    <col min="6" max="6" width="16.57421875" style="205" customWidth="1"/>
    <col min="7" max="7" width="35.57421875" style="0" customWidth="1"/>
    <col min="8" max="8" width="13.8515625" style="0" customWidth="1"/>
    <col min="9" max="9" width="3.00390625" style="0" customWidth="1"/>
    <col min="10" max="10" width="13.8515625" style="0" customWidth="1"/>
    <col min="11" max="11" width="3.00390625" style="0" customWidth="1"/>
    <col min="12" max="12" width="13.57421875" style="0" bestFit="1" customWidth="1"/>
  </cols>
  <sheetData>
    <row r="1" spans="1:14" ht="23.25">
      <c r="A1" s="364" t="s">
        <v>120</v>
      </c>
      <c r="B1" s="364"/>
      <c r="C1" s="364"/>
      <c r="D1" s="364"/>
      <c r="E1" s="364"/>
      <c r="F1" s="364"/>
      <c r="G1" s="206"/>
      <c r="H1" s="206"/>
      <c r="I1" s="206"/>
      <c r="J1" s="206"/>
      <c r="K1" s="206"/>
      <c r="L1" s="80"/>
      <c r="M1" s="80"/>
      <c r="N1" s="80"/>
    </row>
    <row r="2" spans="1:14" ht="23.25">
      <c r="A2" s="364" t="s">
        <v>103</v>
      </c>
      <c r="B2" s="364"/>
      <c r="C2" s="364"/>
      <c r="D2" s="364"/>
      <c r="E2" s="364"/>
      <c r="F2" s="364"/>
      <c r="G2" s="206"/>
      <c r="H2" s="206"/>
      <c r="I2" s="206"/>
      <c r="J2" s="206"/>
      <c r="K2" s="206"/>
      <c r="L2" s="80"/>
      <c r="M2" s="80"/>
      <c r="N2" s="80"/>
    </row>
    <row r="3" spans="1:14" ht="23.25">
      <c r="A3" s="364" t="s">
        <v>435</v>
      </c>
      <c r="B3" s="364"/>
      <c r="C3" s="364"/>
      <c r="D3" s="364"/>
      <c r="E3" s="364"/>
      <c r="F3" s="364"/>
      <c r="G3" s="206"/>
      <c r="H3" s="206"/>
      <c r="I3" s="206"/>
      <c r="J3" s="206"/>
      <c r="K3" s="206"/>
      <c r="L3" s="80"/>
      <c r="M3" s="80"/>
      <c r="N3" s="80"/>
    </row>
    <row r="4" spans="1:14" ht="24">
      <c r="A4" s="100"/>
      <c r="B4" s="104"/>
      <c r="C4" s="100"/>
      <c r="D4" s="97"/>
      <c r="E4" s="97"/>
      <c r="F4" s="202"/>
      <c r="G4" s="97"/>
      <c r="H4" s="97"/>
      <c r="I4" s="97"/>
      <c r="J4" s="97"/>
      <c r="K4" s="97"/>
      <c r="L4" s="80"/>
      <c r="M4" s="80"/>
      <c r="N4" s="80"/>
    </row>
    <row r="5" spans="1:14" ht="24">
      <c r="A5" s="100"/>
      <c r="B5" s="104"/>
      <c r="C5" s="100"/>
      <c r="D5" s="97" t="s">
        <v>50</v>
      </c>
      <c r="E5" s="97"/>
      <c r="F5" s="202"/>
      <c r="G5" s="97"/>
      <c r="H5" s="97"/>
      <c r="I5" s="97"/>
      <c r="J5" s="97"/>
      <c r="K5" s="97"/>
      <c r="L5" s="80"/>
      <c r="M5" s="80"/>
      <c r="N5" s="80"/>
    </row>
    <row r="6" spans="1:14" ht="24">
      <c r="A6" s="104" t="s">
        <v>104</v>
      </c>
      <c r="B6" s="104"/>
      <c r="C6" s="100"/>
      <c r="D6" s="97">
        <v>2</v>
      </c>
      <c r="E6" s="97"/>
      <c r="F6" s="208">
        <v>14133757.99</v>
      </c>
      <c r="G6" s="207"/>
      <c r="H6" s="97"/>
      <c r="I6" s="97"/>
      <c r="J6" s="97"/>
      <c r="K6" s="97"/>
      <c r="L6" s="80"/>
      <c r="M6" s="80"/>
      <c r="N6" s="80"/>
    </row>
    <row r="7" spans="1:14" ht="24">
      <c r="A7" s="104" t="s">
        <v>158</v>
      </c>
      <c r="B7" s="104"/>
      <c r="C7" s="100"/>
      <c r="D7" s="97"/>
      <c r="E7" s="97"/>
      <c r="F7" s="202"/>
      <c r="G7" s="97"/>
      <c r="H7" s="97"/>
      <c r="I7" s="97"/>
      <c r="J7" s="97"/>
      <c r="K7" s="97"/>
      <c r="L7" s="80"/>
      <c r="M7" s="80"/>
      <c r="N7" s="80"/>
    </row>
    <row r="8" spans="1:14" ht="24">
      <c r="A8" s="100"/>
      <c r="B8" s="104" t="s">
        <v>159</v>
      </c>
      <c r="C8" s="100"/>
      <c r="D8" s="97"/>
      <c r="E8" s="97"/>
      <c r="F8" s="202"/>
      <c r="G8" s="97"/>
      <c r="H8" s="97"/>
      <c r="I8" s="97"/>
      <c r="J8" s="97"/>
      <c r="K8" s="97"/>
      <c r="L8" s="80"/>
      <c r="M8" s="80"/>
      <c r="N8" s="80"/>
    </row>
    <row r="9" spans="1:14" ht="24">
      <c r="A9" s="100"/>
      <c r="B9" s="104"/>
      <c r="C9" s="100" t="s">
        <v>160</v>
      </c>
      <c r="D9" s="97">
        <v>3</v>
      </c>
      <c r="E9" s="97"/>
      <c r="F9" s="202">
        <v>24074982.4</v>
      </c>
      <c r="G9" s="97"/>
      <c r="H9" s="97"/>
      <c r="I9" s="97"/>
      <c r="J9" s="97"/>
      <c r="K9" s="97"/>
      <c r="L9" s="80"/>
      <c r="M9" s="80"/>
      <c r="N9" s="80"/>
    </row>
    <row r="10" spans="1:14" ht="24">
      <c r="A10" s="100"/>
      <c r="B10" s="104"/>
      <c r="C10" s="100" t="s">
        <v>332</v>
      </c>
      <c r="D10" s="97">
        <v>4</v>
      </c>
      <c r="E10" s="97"/>
      <c r="F10" s="202">
        <v>30400</v>
      </c>
      <c r="G10" s="97"/>
      <c r="H10" s="97"/>
      <c r="I10" s="97"/>
      <c r="J10" s="97"/>
      <c r="K10" s="97"/>
      <c r="L10" s="80"/>
      <c r="M10" s="80"/>
      <c r="N10" s="80"/>
    </row>
    <row r="11" spans="1:14" ht="24">
      <c r="A11" s="100"/>
      <c r="B11" s="104"/>
      <c r="C11" s="100" t="s">
        <v>220</v>
      </c>
      <c r="D11" s="97">
        <v>5</v>
      </c>
      <c r="E11" s="97"/>
      <c r="F11" s="202">
        <v>5045.59</v>
      </c>
      <c r="G11" s="97"/>
      <c r="H11" s="97"/>
      <c r="I11" s="97"/>
      <c r="J11" s="97"/>
      <c r="K11" s="97"/>
      <c r="L11" s="80"/>
      <c r="M11" s="80"/>
      <c r="N11" s="80"/>
    </row>
    <row r="12" spans="1:14" ht="24">
      <c r="A12" s="100"/>
      <c r="B12" s="104"/>
      <c r="C12" s="100" t="s">
        <v>407</v>
      </c>
      <c r="D12" s="97"/>
      <c r="E12" s="97"/>
      <c r="F12" s="202">
        <v>30400</v>
      </c>
      <c r="G12" s="97"/>
      <c r="H12" s="97"/>
      <c r="I12" s="97"/>
      <c r="J12" s="97"/>
      <c r="K12" s="97"/>
      <c r="L12" s="80"/>
      <c r="M12" s="80"/>
      <c r="N12" s="80"/>
    </row>
    <row r="13" spans="1:14" ht="24">
      <c r="A13" s="100"/>
      <c r="B13" s="104"/>
      <c r="C13" s="100" t="s">
        <v>227</v>
      </c>
      <c r="D13" s="97"/>
      <c r="E13" s="97"/>
      <c r="F13" s="209">
        <v>542667</v>
      </c>
      <c r="G13" s="97"/>
      <c r="H13" s="97"/>
      <c r="I13" s="97"/>
      <c r="J13" s="97"/>
      <c r="K13" s="97"/>
      <c r="L13" s="80"/>
      <c r="M13" s="80"/>
      <c r="N13" s="80"/>
    </row>
    <row r="14" spans="1:14" ht="24">
      <c r="A14" s="100"/>
      <c r="B14" s="104" t="s">
        <v>221</v>
      </c>
      <c r="C14" s="100"/>
      <c r="D14" s="97"/>
      <c r="E14" s="97"/>
      <c r="F14" s="210">
        <f>SUM(F9:F13)</f>
        <v>24683494.99</v>
      </c>
      <c r="G14" s="97"/>
      <c r="H14" s="97"/>
      <c r="I14" s="97"/>
      <c r="J14" s="97"/>
      <c r="K14" s="97"/>
      <c r="L14" s="80"/>
      <c r="M14" s="80"/>
      <c r="N14" s="80"/>
    </row>
    <row r="15" spans="1:14" ht="24">
      <c r="A15" s="100"/>
      <c r="B15" s="104"/>
      <c r="C15" s="100"/>
      <c r="D15" s="97"/>
      <c r="E15" s="97"/>
      <c r="F15" s="202"/>
      <c r="G15" s="97"/>
      <c r="H15" s="97"/>
      <c r="I15" s="97"/>
      <c r="J15" s="97"/>
      <c r="K15" s="97"/>
      <c r="L15" s="80"/>
      <c r="M15" s="80"/>
      <c r="N15" s="80"/>
    </row>
    <row r="16" spans="1:14" ht="24">
      <c r="A16" s="104" t="s">
        <v>222</v>
      </c>
      <c r="B16" s="104"/>
      <c r="C16" s="100"/>
      <c r="D16" s="97"/>
      <c r="E16" s="97"/>
      <c r="F16" s="202"/>
      <c r="G16" s="97"/>
      <c r="H16" s="97"/>
      <c r="I16" s="97"/>
      <c r="J16" s="97"/>
      <c r="K16" s="97"/>
      <c r="L16" s="80"/>
      <c r="M16" s="80"/>
      <c r="N16" s="80"/>
    </row>
    <row r="17" spans="1:14" ht="24">
      <c r="A17" s="100"/>
      <c r="B17" s="104" t="s">
        <v>223</v>
      </c>
      <c r="C17" s="100"/>
      <c r="D17" s="97"/>
      <c r="E17" s="97"/>
      <c r="F17" s="202"/>
      <c r="G17" s="97"/>
      <c r="H17" s="97"/>
      <c r="I17" s="97"/>
      <c r="J17" s="97"/>
      <c r="K17" s="97"/>
      <c r="L17" s="80"/>
      <c r="M17" s="80"/>
      <c r="N17" s="80"/>
    </row>
    <row r="18" spans="1:14" ht="24">
      <c r="A18" s="100"/>
      <c r="B18" s="104"/>
      <c r="C18" s="100" t="s">
        <v>15</v>
      </c>
      <c r="D18" s="97">
        <v>6</v>
      </c>
      <c r="E18" s="97"/>
      <c r="F18" s="202">
        <v>1613980</v>
      </c>
      <c r="G18" s="97"/>
      <c r="H18" s="97"/>
      <c r="I18" s="97"/>
      <c r="J18" s="97"/>
      <c r="K18" s="97"/>
      <c r="L18" s="80"/>
      <c r="M18" s="80"/>
      <c r="N18" s="80"/>
    </row>
    <row r="19" spans="1:14" ht="24">
      <c r="A19" s="100"/>
      <c r="B19" s="104"/>
      <c r="C19" s="100" t="s">
        <v>224</v>
      </c>
      <c r="D19" s="97">
        <v>7</v>
      </c>
      <c r="E19" s="97"/>
      <c r="F19" s="202">
        <v>2170408.67</v>
      </c>
      <c r="G19" s="97"/>
      <c r="H19" s="97"/>
      <c r="I19" s="97"/>
      <c r="J19" s="97"/>
      <c r="K19" s="97"/>
      <c r="L19" s="80"/>
      <c r="M19" s="80"/>
      <c r="N19" s="80"/>
    </row>
    <row r="20" spans="1:14" ht="24">
      <c r="A20" s="100"/>
      <c r="B20" s="104"/>
      <c r="C20" s="100" t="s">
        <v>409</v>
      </c>
      <c r="D20" s="97"/>
      <c r="E20" s="97"/>
      <c r="F20" s="209">
        <v>30400</v>
      </c>
      <c r="G20" s="97"/>
      <c r="H20" s="97"/>
      <c r="I20" s="97"/>
      <c r="J20" s="97"/>
      <c r="K20" s="97"/>
      <c r="L20" s="80"/>
      <c r="M20" s="80"/>
      <c r="N20" s="80"/>
    </row>
    <row r="21" spans="1:14" ht="24">
      <c r="A21" s="100"/>
      <c r="B21" s="104" t="s">
        <v>225</v>
      </c>
      <c r="C21" s="100"/>
      <c r="D21" s="97"/>
      <c r="E21" s="97"/>
      <c r="F21" s="209">
        <f>SUM(F18:F20)</f>
        <v>3814788.67</v>
      </c>
      <c r="G21" s="97"/>
      <c r="H21" s="97"/>
      <c r="I21" s="97"/>
      <c r="J21" s="97"/>
      <c r="K21" s="97"/>
      <c r="L21" s="80"/>
      <c r="M21" s="80"/>
      <c r="N21" s="80"/>
    </row>
    <row r="22" spans="1:14" ht="24">
      <c r="A22" s="104" t="s">
        <v>16</v>
      </c>
      <c r="B22" s="104"/>
      <c r="C22" s="100"/>
      <c r="D22" s="97"/>
      <c r="E22" s="97"/>
      <c r="F22" s="202"/>
      <c r="G22" s="97"/>
      <c r="H22" s="97"/>
      <c r="I22" s="97"/>
      <c r="J22" s="97"/>
      <c r="K22" s="97"/>
      <c r="L22" s="80"/>
      <c r="M22" s="80"/>
      <c r="N22" s="80"/>
    </row>
    <row r="23" spans="1:14" ht="24">
      <c r="A23" s="100"/>
      <c r="B23" s="104" t="s">
        <v>16</v>
      </c>
      <c r="C23" s="100"/>
      <c r="D23" s="97">
        <v>8</v>
      </c>
      <c r="E23" s="97"/>
      <c r="F23" s="202">
        <v>6557131.55</v>
      </c>
      <c r="G23" s="97"/>
      <c r="H23" s="97"/>
      <c r="I23" s="97"/>
      <c r="J23" s="97"/>
      <c r="K23" s="97"/>
      <c r="L23" s="80"/>
      <c r="M23" s="80"/>
      <c r="N23" s="80"/>
    </row>
    <row r="24" spans="1:14" ht="24">
      <c r="A24" s="100"/>
      <c r="B24" s="104" t="s">
        <v>14</v>
      </c>
      <c r="C24" s="100"/>
      <c r="D24" s="97"/>
      <c r="E24" s="97"/>
      <c r="F24" s="209">
        <v>14311574.77</v>
      </c>
      <c r="G24" s="97"/>
      <c r="H24" s="97"/>
      <c r="I24" s="97"/>
      <c r="J24" s="97"/>
      <c r="K24" s="97"/>
      <c r="L24" s="80"/>
      <c r="M24" s="80"/>
      <c r="N24" s="80"/>
    </row>
    <row r="25" spans="1:14" ht="24">
      <c r="A25" s="100"/>
      <c r="B25" s="104" t="s">
        <v>228</v>
      </c>
      <c r="C25" s="100"/>
      <c r="D25" s="97"/>
      <c r="E25" s="97"/>
      <c r="F25" s="209">
        <f>SUM(F23:F24)</f>
        <v>20868706.32</v>
      </c>
      <c r="G25" s="97"/>
      <c r="H25" s="97"/>
      <c r="I25" s="97"/>
      <c r="J25" s="97"/>
      <c r="K25" s="97"/>
      <c r="L25" s="80"/>
      <c r="M25" s="80"/>
      <c r="N25" s="80"/>
    </row>
    <row r="26" spans="1:14" ht="24">
      <c r="A26" s="104" t="s">
        <v>226</v>
      </c>
      <c r="B26" s="104"/>
      <c r="C26" s="100"/>
      <c r="D26" s="97"/>
      <c r="E26" s="97"/>
      <c r="F26" s="210">
        <f>F21+F25</f>
        <v>24683494.990000002</v>
      </c>
      <c r="G26" s="97"/>
      <c r="H26" s="97"/>
      <c r="I26" s="97"/>
      <c r="J26" s="97"/>
      <c r="K26" s="97"/>
      <c r="L26" s="80"/>
      <c r="M26" s="80"/>
      <c r="N26" s="80"/>
    </row>
    <row r="27" spans="1:14" ht="24">
      <c r="A27" s="100"/>
      <c r="B27" s="104"/>
      <c r="C27" s="100"/>
      <c r="D27" s="97"/>
      <c r="E27" s="97"/>
      <c r="F27" s="202"/>
      <c r="G27" s="97"/>
      <c r="H27" s="97"/>
      <c r="I27" s="97"/>
      <c r="J27" s="97"/>
      <c r="K27" s="97"/>
      <c r="L27" s="80"/>
      <c r="M27" s="80"/>
      <c r="N27" s="80"/>
    </row>
    <row r="28" spans="1:14" ht="24">
      <c r="A28" s="104" t="s">
        <v>229</v>
      </c>
      <c r="B28" s="104"/>
      <c r="C28" s="100"/>
      <c r="D28" s="97"/>
      <c r="E28" s="97"/>
      <c r="F28" s="202"/>
      <c r="G28" s="97"/>
      <c r="H28" s="97"/>
      <c r="I28" s="97"/>
      <c r="J28" s="97"/>
      <c r="K28" s="97"/>
      <c r="L28" s="80"/>
      <c r="M28" s="80"/>
      <c r="N28" s="80"/>
    </row>
    <row r="29" spans="1:14" ht="24">
      <c r="A29" s="100"/>
      <c r="B29" s="104"/>
      <c r="C29" s="100"/>
      <c r="D29" s="97"/>
      <c r="E29" s="97"/>
      <c r="F29" s="202"/>
      <c r="G29" s="97"/>
      <c r="H29" s="97"/>
      <c r="I29" s="97"/>
      <c r="J29" s="97"/>
      <c r="K29" s="97"/>
      <c r="L29" s="80"/>
      <c r="M29" s="80"/>
      <c r="N29" s="80"/>
    </row>
    <row r="30" spans="1:14" ht="22.5" customHeight="1">
      <c r="A30" s="101"/>
      <c r="B30" s="105"/>
      <c r="C30" s="101"/>
      <c r="D30" s="80"/>
      <c r="E30" s="80"/>
      <c r="F30" s="203"/>
      <c r="G30" s="80"/>
      <c r="H30" s="80"/>
      <c r="I30" s="80"/>
      <c r="J30" s="81"/>
      <c r="K30" s="81"/>
      <c r="L30" s="81"/>
      <c r="M30" s="80"/>
      <c r="N30" s="80"/>
    </row>
    <row r="31" spans="1:7" s="1" customFormat="1" ht="20.25" customHeight="1">
      <c r="A31" s="102" t="s">
        <v>230</v>
      </c>
      <c r="B31" s="106"/>
      <c r="C31" s="102"/>
      <c r="D31" s="87"/>
      <c r="E31" s="87"/>
      <c r="F31" s="204"/>
      <c r="G31" s="87"/>
    </row>
    <row r="32" spans="1:8" s="1" customFormat="1" ht="25.5" customHeight="1">
      <c r="A32" s="102" t="s">
        <v>231</v>
      </c>
      <c r="B32" s="106"/>
      <c r="C32" s="102"/>
      <c r="D32" s="87"/>
      <c r="E32" s="87"/>
      <c r="F32" s="204"/>
      <c r="G32" s="87"/>
      <c r="H32" s="2"/>
    </row>
    <row r="33" spans="1:7" s="1" customFormat="1" ht="24" customHeight="1">
      <c r="A33" s="102" t="s">
        <v>232</v>
      </c>
      <c r="B33" s="106"/>
      <c r="C33" s="102"/>
      <c r="D33" s="87"/>
      <c r="E33" s="87"/>
      <c r="F33" s="204"/>
      <c r="G33" s="87"/>
    </row>
    <row r="34" spans="1:15" s="79" customFormat="1" ht="21.75" customHeight="1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4" ht="21.75">
      <c r="A35" s="101"/>
      <c r="B35" s="105"/>
      <c r="C35" s="101"/>
      <c r="D35" s="80"/>
      <c r="E35" s="80"/>
      <c r="F35" s="203"/>
      <c r="G35" s="80"/>
      <c r="H35" s="80"/>
      <c r="I35" s="80"/>
      <c r="J35" s="80"/>
      <c r="K35" s="80"/>
      <c r="L35" s="80"/>
      <c r="M35" s="80"/>
      <c r="N35" s="80"/>
    </row>
    <row r="36" spans="1:14" ht="21.75">
      <c r="A36" s="101"/>
      <c r="B36" s="105"/>
      <c r="C36" s="101"/>
      <c r="D36" s="80"/>
      <c r="E36" s="80"/>
      <c r="F36" s="203"/>
      <c r="G36" s="80"/>
      <c r="H36" s="80"/>
      <c r="I36" s="80"/>
      <c r="J36" s="80"/>
      <c r="K36" s="80"/>
      <c r="L36" s="80"/>
      <c r="M36" s="80"/>
      <c r="N36" s="80"/>
    </row>
    <row r="37" spans="1:14" ht="33.75" customHeight="1">
      <c r="A37" s="101"/>
      <c r="B37" s="105"/>
      <c r="C37" s="101"/>
      <c r="D37" s="80"/>
      <c r="E37" s="80"/>
      <c r="F37" s="203"/>
      <c r="G37" s="80"/>
      <c r="H37" s="80"/>
      <c r="I37" s="80"/>
      <c r="J37" s="80"/>
      <c r="K37" s="80"/>
      <c r="L37" s="80"/>
      <c r="M37" s="80"/>
      <c r="N37" s="80"/>
    </row>
    <row r="38" spans="1:14" ht="21.75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80"/>
      <c r="M38" s="80"/>
      <c r="N38" s="80"/>
    </row>
    <row r="39" spans="1:14" ht="21.75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80"/>
      <c r="M39" s="80"/>
      <c r="N39" s="80"/>
    </row>
    <row r="40" spans="1:14" ht="21.75">
      <c r="A40" s="362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80"/>
      <c r="M40" s="80"/>
      <c r="N40" s="80"/>
    </row>
  </sheetData>
  <sheetProtection/>
  <mergeCells count="7">
    <mergeCell ref="A39:K39"/>
    <mergeCell ref="A40:K40"/>
    <mergeCell ref="A34:O34"/>
    <mergeCell ref="A38:K38"/>
    <mergeCell ref="A1:F1"/>
    <mergeCell ref="A2:F2"/>
    <mergeCell ref="A3:F3"/>
  </mergeCells>
  <printOptions/>
  <pageMargins left="0.4330708661417323" right="0.31496062992125984" top="0.31496062992125984" bottom="0.35433070866141736" header="0.1968503937007874" footer="0.275590551181102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7.421875" style="111" customWidth="1"/>
    <col min="4" max="4" width="20.57421875" style="111" customWidth="1"/>
    <col min="5" max="5" width="23.00390625" style="111" customWidth="1"/>
    <col min="6" max="6" width="20.00390625" style="111" customWidth="1"/>
    <col min="7" max="7" width="17.421875" style="111" customWidth="1"/>
    <col min="8" max="16384" width="9.140625" style="111" customWidth="1"/>
  </cols>
  <sheetData>
    <row r="1" spans="1:7" s="2" customFormat="1" ht="23.25">
      <c r="A1" s="381" t="s">
        <v>120</v>
      </c>
      <c r="B1" s="381"/>
      <c r="C1" s="381"/>
      <c r="D1" s="381"/>
      <c r="E1" s="381"/>
      <c r="F1" s="381"/>
      <c r="G1" s="381"/>
    </row>
    <row r="2" spans="1:7" s="123" customFormat="1" ht="21">
      <c r="A2" s="365" t="s">
        <v>275</v>
      </c>
      <c r="B2" s="365"/>
      <c r="C2" s="365"/>
      <c r="D2" s="365"/>
      <c r="E2" s="365"/>
      <c r="F2" s="365"/>
      <c r="G2" s="365"/>
    </row>
    <row r="3" spans="1:7" s="123" customFormat="1" ht="21">
      <c r="A3" s="365" t="s">
        <v>416</v>
      </c>
      <c r="B3" s="365"/>
      <c r="C3" s="365"/>
      <c r="D3" s="365"/>
      <c r="E3" s="365"/>
      <c r="F3" s="365"/>
      <c r="G3" s="365"/>
    </row>
    <row r="4" spans="1:7" s="123" customFormat="1" ht="21">
      <c r="A4" s="124" t="s">
        <v>238</v>
      </c>
      <c r="B4" s="124" t="s">
        <v>172</v>
      </c>
      <c r="C4" s="124" t="s">
        <v>169</v>
      </c>
      <c r="D4" s="124" t="s">
        <v>18</v>
      </c>
      <c r="E4" s="124" t="s">
        <v>240</v>
      </c>
      <c r="F4" s="124" t="s">
        <v>278</v>
      </c>
      <c r="G4" s="124" t="s">
        <v>19</v>
      </c>
    </row>
    <row r="5" spans="1:7" s="123" customFormat="1" ht="21">
      <c r="A5" s="226"/>
      <c r="B5" s="226"/>
      <c r="C5" s="226"/>
      <c r="D5" s="226"/>
      <c r="E5" s="226" t="s">
        <v>276</v>
      </c>
      <c r="F5" s="226" t="s">
        <v>279</v>
      </c>
      <c r="G5" s="226"/>
    </row>
    <row r="6" spans="1:7" s="123" customFormat="1" ht="21">
      <c r="A6" s="125"/>
      <c r="B6" s="125"/>
      <c r="C6" s="125"/>
      <c r="D6" s="125"/>
      <c r="E6" s="125" t="s">
        <v>277</v>
      </c>
      <c r="F6" s="125" t="s">
        <v>280</v>
      </c>
      <c r="G6" s="125"/>
    </row>
    <row r="7" spans="1:7" ht="21">
      <c r="A7" s="225" t="s">
        <v>244</v>
      </c>
      <c r="B7" s="225" t="s">
        <v>245</v>
      </c>
      <c r="C7" s="225"/>
      <c r="D7" s="225"/>
      <c r="E7" s="225"/>
      <c r="F7" s="225"/>
      <c r="G7" s="225"/>
    </row>
    <row r="8" spans="1:7" ht="21">
      <c r="A8" s="225"/>
      <c r="B8" s="225" t="s">
        <v>24</v>
      </c>
      <c r="C8" s="225"/>
      <c r="D8" s="225"/>
      <c r="E8" s="225"/>
      <c r="F8" s="225"/>
      <c r="G8" s="225"/>
    </row>
    <row r="9" spans="1:7" ht="21">
      <c r="A9" s="225" t="s">
        <v>246</v>
      </c>
      <c r="B9" s="225" t="s">
        <v>7</v>
      </c>
      <c r="C9" s="225"/>
      <c r="D9" s="225"/>
      <c r="E9" s="225"/>
      <c r="F9" s="225"/>
      <c r="G9" s="225"/>
    </row>
    <row r="10" spans="1:7" ht="21">
      <c r="A10" s="225"/>
      <c r="B10" s="225" t="s">
        <v>8</v>
      </c>
      <c r="C10" s="225" t="s">
        <v>145</v>
      </c>
      <c r="D10" s="229">
        <v>170000</v>
      </c>
      <c r="E10" s="229"/>
      <c r="F10" s="229">
        <v>36000</v>
      </c>
      <c r="G10" s="229">
        <f>SUM(E10:F10)</f>
        <v>36000</v>
      </c>
    </row>
    <row r="11" spans="1:7" ht="21">
      <c r="A11" s="225"/>
      <c r="B11" s="225" t="s">
        <v>8</v>
      </c>
      <c r="C11" s="225" t="s">
        <v>310</v>
      </c>
      <c r="D11" s="229">
        <v>39000</v>
      </c>
      <c r="E11" s="229"/>
      <c r="F11" s="229">
        <v>39000</v>
      </c>
      <c r="G11" s="229">
        <f>SUM(E11:F11)</f>
        <v>39000</v>
      </c>
    </row>
    <row r="12" spans="1:7" ht="21">
      <c r="A12" s="225"/>
      <c r="B12" s="225" t="s">
        <v>9</v>
      </c>
      <c r="C12" s="225"/>
      <c r="D12" s="225"/>
      <c r="E12" s="225"/>
      <c r="F12" s="225"/>
      <c r="G12" s="229"/>
    </row>
    <row r="13" spans="1:7" ht="21">
      <c r="A13" s="225"/>
      <c r="B13" s="225" t="s">
        <v>10</v>
      </c>
      <c r="C13" s="225"/>
      <c r="D13" s="225"/>
      <c r="E13" s="225"/>
      <c r="F13" s="225"/>
      <c r="G13" s="229"/>
    </row>
    <row r="14" spans="1:7" ht="21">
      <c r="A14" s="225" t="s">
        <v>247</v>
      </c>
      <c r="B14" s="225" t="s">
        <v>11</v>
      </c>
      <c r="C14" s="225"/>
      <c r="D14" s="225"/>
      <c r="E14" s="225"/>
      <c r="F14" s="225"/>
      <c r="G14" s="229"/>
    </row>
    <row r="15" spans="1:7" ht="21">
      <c r="A15" s="225"/>
      <c r="B15" s="225" t="s">
        <v>12</v>
      </c>
      <c r="C15" s="225"/>
      <c r="D15" s="225"/>
      <c r="E15" s="225"/>
      <c r="F15" s="225"/>
      <c r="G15" s="229"/>
    </row>
    <row r="16" spans="1:7" ht="21">
      <c r="A16" s="225" t="s">
        <v>248</v>
      </c>
      <c r="B16" s="225" t="s">
        <v>17</v>
      </c>
      <c r="C16" s="225"/>
      <c r="D16" s="225"/>
      <c r="E16" s="225"/>
      <c r="F16" s="225"/>
      <c r="G16" s="229"/>
    </row>
    <row r="17" spans="1:7" ht="21">
      <c r="A17" s="225" t="s">
        <v>249</v>
      </c>
      <c r="B17" s="225" t="s">
        <v>13</v>
      </c>
      <c r="C17" s="225" t="s">
        <v>145</v>
      </c>
      <c r="D17" s="229">
        <v>227000</v>
      </c>
      <c r="E17" s="229"/>
      <c r="F17" s="229">
        <v>0</v>
      </c>
      <c r="G17" s="229">
        <f>SUM(E17:F17)</f>
        <v>0</v>
      </c>
    </row>
    <row r="18" spans="1:7" s="123" customFormat="1" ht="21">
      <c r="A18" s="382" t="s">
        <v>19</v>
      </c>
      <c r="B18" s="385"/>
      <c r="C18" s="383"/>
      <c r="D18" s="122">
        <f>SUM(D10:D17)</f>
        <v>436000</v>
      </c>
      <c r="E18" s="122">
        <f>SUM(E10:E17)</f>
        <v>0</v>
      </c>
      <c r="F18" s="122">
        <f>SUM(F10:F17)</f>
        <v>75000</v>
      </c>
      <c r="G18" s="122">
        <f>SUM(G10:G17)</f>
        <v>75000</v>
      </c>
    </row>
    <row r="19" s="123" customFormat="1" ht="21">
      <c r="A19" s="123" t="s">
        <v>250</v>
      </c>
    </row>
    <row r="21" spans="1:7" s="1" customFormat="1" ht="20.25" customHeight="1">
      <c r="A21" s="102" t="s">
        <v>184</v>
      </c>
      <c r="B21" s="102"/>
      <c r="C21" s="102"/>
      <c r="D21" s="102"/>
      <c r="E21" s="102"/>
      <c r="F21" s="102"/>
      <c r="G21" s="110"/>
    </row>
    <row r="22" spans="1:7" s="1" customFormat="1" ht="26.25" customHeight="1">
      <c r="A22" s="102" t="s">
        <v>185</v>
      </c>
      <c r="B22" s="102"/>
      <c r="C22" s="102"/>
      <c r="D22" s="102"/>
      <c r="E22" s="102"/>
      <c r="F22" s="102"/>
      <c r="G22" s="110"/>
    </row>
    <row r="23" spans="1:7" s="1" customFormat="1" ht="23.25" customHeight="1">
      <c r="A23" s="102" t="s">
        <v>186</v>
      </c>
      <c r="B23" s="102"/>
      <c r="C23" s="102"/>
      <c r="D23" s="102"/>
      <c r="E23" s="102"/>
      <c r="F23" s="102"/>
      <c r="G23" s="110"/>
    </row>
  </sheetData>
  <sheetProtection/>
  <mergeCells count="4">
    <mergeCell ref="A1:G1"/>
    <mergeCell ref="A2:G2"/>
    <mergeCell ref="A3:G3"/>
    <mergeCell ref="A18:C18"/>
  </mergeCells>
  <printOptions/>
  <pageMargins left="0.53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3.421875" style="111" customWidth="1"/>
    <col min="4" max="4" width="18.140625" style="111" customWidth="1"/>
    <col min="5" max="5" width="22.28125" style="111" customWidth="1"/>
    <col min="6" max="6" width="17.28125" style="111" customWidth="1"/>
    <col min="7" max="7" width="17.7109375" style="111" customWidth="1"/>
    <col min="8" max="8" width="17.421875" style="111" customWidth="1"/>
    <col min="9" max="16384" width="9.140625" style="111" customWidth="1"/>
  </cols>
  <sheetData>
    <row r="1" spans="1:8" s="2" customFormat="1" ht="23.25">
      <c r="A1" s="381" t="s">
        <v>120</v>
      </c>
      <c r="B1" s="381"/>
      <c r="C1" s="381"/>
      <c r="D1" s="381"/>
      <c r="E1" s="381"/>
      <c r="F1" s="381"/>
      <c r="G1" s="381"/>
      <c r="H1" s="381"/>
    </row>
    <row r="2" spans="1:8" s="123" customFormat="1" ht="21">
      <c r="A2" s="365" t="s">
        <v>281</v>
      </c>
      <c r="B2" s="365"/>
      <c r="C2" s="365"/>
      <c r="D2" s="365"/>
      <c r="E2" s="365"/>
      <c r="F2" s="365"/>
      <c r="G2" s="365"/>
      <c r="H2" s="365"/>
    </row>
    <row r="3" spans="1:8" s="123" customFormat="1" ht="21">
      <c r="A3" s="365" t="s">
        <v>416</v>
      </c>
      <c r="B3" s="365"/>
      <c r="C3" s="365"/>
      <c r="D3" s="365"/>
      <c r="E3" s="365"/>
      <c r="F3" s="365"/>
      <c r="G3" s="365"/>
      <c r="H3" s="365"/>
    </row>
    <row r="4" spans="1:8" s="123" customFormat="1" ht="21">
      <c r="A4" s="124" t="s">
        <v>238</v>
      </c>
      <c r="B4" s="124" t="s">
        <v>172</v>
      </c>
      <c r="C4" s="124" t="s">
        <v>169</v>
      </c>
      <c r="D4" s="124" t="s">
        <v>18</v>
      </c>
      <c r="E4" s="124" t="s">
        <v>240</v>
      </c>
      <c r="F4" s="124" t="s">
        <v>284</v>
      </c>
      <c r="G4" s="124" t="s">
        <v>286</v>
      </c>
      <c r="H4" s="124" t="s">
        <v>19</v>
      </c>
    </row>
    <row r="5" spans="1:8" s="123" customFormat="1" ht="21">
      <c r="A5" s="226"/>
      <c r="B5" s="226"/>
      <c r="C5" s="226"/>
      <c r="D5" s="226"/>
      <c r="E5" s="226" t="s">
        <v>282</v>
      </c>
      <c r="F5" s="226" t="s">
        <v>285</v>
      </c>
      <c r="G5" s="226" t="s">
        <v>287</v>
      </c>
      <c r="H5" s="226"/>
    </row>
    <row r="6" spans="1:8" s="123" customFormat="1" ht="21">
      <c r="A6" s="125"/>
      <c r="B6" s="125"/>
      <c r="C6" s="125"/>
      <c r="D6" s="125"/>
      <c r="E6" s="125" t="s">
        <v>283</v>
      </c>
      <c r="F6" s="125"/>
      <c r="G6" s="125"/>
      <c r="H6" s="125"/>
    </row>
    <row r="7" spans="1:8" ht="21">
      <c r="A7" s="225" t="s">
        <v>244</v>
      </c>
      <c r="B7" s="225" t="s">
        <v>245</v>
      </c>
      <c r="C7" s="225"/>
      <c r="D7" s="225"/>
      <c r="E7" s="225"/>
      <c r="F7" s="225"/>
      <c r="G7" s="225"/>
      <c r="H7" s="225"/>
    </row>
    <row r="8" spans="1:8" ht="21">
      <c r="A8" s="225"/>
      <c r="B8" s="225" t="s">
        <v>24</v>
      </c>
      <c r="C8" s="225"/>
      <c r="D8" s="225"/>
      <c r="E8" s="225"/>
      <c r="F8" s="225"/>
      <c r="G8" s="225"/>
      <c r="H8" s="225"/>
    </row>
    <row r="9" spans="1:8" ht="21">
      <c r="A9" s="225" t="s">
        <v>246</v>
      </c>
      <c r="B9" s="225" t="s">
        <v>7</v>
      </c>
      <c r="C9" s="225"/>
      <c r="D9" s="225"/>
      <c r="E9" s="225"/>
      <c r="F9" s="225"/>
      <c r="G9" s="225"/>
      <c r="H9" s="225"/>
    </row>
    <row r="10" spans="1:8" ht="21">
      <c r="A10" s="225"/>
      <c r="B10" s="225" t="s">
        <v>8</v>
      </c>
      <c r="C10" s="225" t="s">
        <v>145</v>
      </c>
      <c r="D10" s="229">
        <v>960000</v>
      </c>
      <c r="E10" s="229"/>
      <c r="F10" s="229">
        <v>324320</v>
      </c>
      <c r="G10" s="229">
        <v>479650</v>
      </c>
      <c r="H10" s="229">
        <f>SUM(F10:G10)</f>
        <v>803970</v>
      </c>
    </row>
    <row r="11" spans="1:8" ht="21">
      <c r="A11" s="225"/>
      <c r="B11" s="225" t="s">
        <v>9</v>
      </c>
      <c r="C11" s="225" t="s">
        <v>145</v>
      </c>
      <c r="D11" s="229">
        <v>20000</v>
      </c>
      <c r="E11" s="229"/>
      <c r="F11" s="229"/>
      <c r="G11" s="229"/>
      <c r="H11" s="229"/>
    </row>
    <row r="12" spans="1:8" ht="21">
      <c r="A12" s="225" t="s">
        <v>247</v>
      </c>
      <c r="B12" s="225" t="s">
        <v>11</v>
      </c>
      <c r="C12" s="225"/>
      <c r="D12" s="229"/>
      <c r="E12" s="229"/>
      <c r="F12" s="229"/>
      <c r="G12" s="229"/>
      <c r="H12" s="229"/>
    </row>
    <row r="13" spans="1:8" ht="21">
      <c r="A13" s="225"/>
      <c r="B13" s="225" t="s">
        <v>12</v>
      </c>
      <c r="C13" s="225"/>
      <c r="D13" s="229"/>
      <c r="E13" s="229"/>
      <c r="F13" s="229"/>
      <c r="G13" s="229"/>
      <c r="H13" s="229"/>
    </row>
    <row r="14" spans="1:8" ht="21">
      <c r="A14" s="225" t="s">
        <v>248</v>
      </c>
      <c r="B14" s="225" t="s">
        <v>17</v>
      </c>
      <c r="C14" s="225"/>
      <c r="D14" s="229"/>
      <c r="E14" s="229"/>
      <c r="F14" s="229"/>
      <c r="G14" s="229"/>
      <c r="H14" s="229"/>
    </row>
    <row r="15" spans="1:8" ht="21">
      <c r="A15" s="225" t="s">
        <v>249</v>
      </c>
      <c r="B15" s="225" t="s">
        <v>13</v>
      </c>
      <c r="C15" s="225" t="s">
        <v>145</v>
      </c>
      <c r="D15" s="229">
        <v>168000</v>
      </c>
      <c r="E15" s="229"/>
      <c r="F15" s="229"/>
      <c r="G15" s="229">
        <v>108000</v>
      </c>
      <c r="H15" s="229">
        <f>SUM(G15)</f>
        <v>108000</v>
      </c>
    </row>
    <row r="16" spans="1:8" s="123" customFormat="1" ht="21">
      <c r="A16" s="382" t="s">
        <v>19</v>
      </c>
      <c r="B16" s="385"/>
      <c r="C16" s="383"/>
      <c r="D16" s="189">
        <f>SUM(D10:D15)</f>
        <v>1148000</v>
      </c>
      <c r="E16" s="189">
        <f>SUM(E10:E15)</f>
        <v>0</v>
      </c>
      <c r="F16" s="189">
        <f>SUM(F10:F15)</f>
        <v>324320</v>
      </c>
      <c r="G16" s="189">
        <f>SUM(G10:G15)</f>
        <v>587650</v>
      </c>
      <c r="H16" s="189">
        <f>SUM(H10:H15)</f>
        <v>911970</v>
      </c>
    </row>
    <row r="17" s="123" customFormat="1" ht="21">
      <c r="A17" s="123" t="s">
        <v>250</v>
      </c>
    </row>
    <row r="19" spans="1:8" s="1" customFormat="1" ht="20.25" customHeight="1">
      <c r="A19" s="102" t="s">
        <v>184</v>
      </c>
      <c r="B19" s="102"/>
      <c r="C19" s="102"/>
      <c r="D19" s="102"/>
      <c r="E19" s="102"/>
      <c r="F19" s="102"/>
      <c r="G19" s="102"/>
      <c r="H19" s="110"/>
    </row>
    <row r="20" spans="1:8" s="1" customFormat="1" ht="26.25" customHeight="1">
      <c r="A20" s="102" t="s">
        <v>185</v>
      </c>
      <c r="B20" s="102"/>
      <c r="C20" s="102"/>
      <c r="D20" s="102"/>
      <c r="E20" s="102"/>
      <c r="F20" s="102"/>
      <c r="G20" s="102"/>
      <c r="H20" s="110"/>
    </row>
    <row r="21" spans="1:8" s="1" customFormat="1" ht="23.25" customHeight="1">
      <c r="A21" s="102" t="s">
        <v>186</v>
      </c>
      <c r="B21" s="102"/>
      <c r="C21" s="102"/>
      <c r="D21" s="102"/>
      <c r="E21" s="102"/>
      <c r="F21" s="102"/>
      <c r="G21" s="102"/>
      <c r="H21" s="110"/>
    </row>
  </sheetData>
  <sheetProtection/>
  <mergeCells count="4">
    <mergeCell ref="A1:H1"/>
    <mergeCell ref="A2:H2"/>
    <mergeCell ref="A3:H3"/>
    <mergeCell ref="A16:C16"/>
  </mergeCells>
  <printOptions/>
  <pageMargins left="0.22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4.8515625" style="111" customWidth="1"/>
    <col min="2" max="2" width="24.7109375" style="111" customWidth="1"/>
    <col min="3" max="3" width="17.8515625" style="111" customWidth="1"/>
    <col min="4" max="4" width="20.57421875" style="111" customWidth="1"/>
    <col min="5" max="5" width="25.00390625" style="111" customWidth="1"/>
    <col min="6" max="6" width="20.00390625" style="111" customWidth="1"/>
    <col min="7" max="7" width="17.421875" style="111" customWidth="1"/>
    <col min="8" max="16384" width="9.140625" style="111" customWidth="1"/>
  </cols>
  <sheetData>
    <row r="1" spans="1:7" s="2" customFormat="1" ht="23.25">
      <c r="A1" s="381" t="s">
        <v>120</v>
      </c>
      <c r="B1" s="381"/>
      <c r="C1" s="381"/>
      <c r="D1" s="381"/>
      <c r="E1" s="381"/>
      <c r="F1" s="381"/>
      <c r="G1" s="381"/>
    </row>
    <row r="2" spans="1:7" s="123" customFormat="1" ht="21">
      <c r="A2" s="365" t="s">
        <v>288</v>
      </c>
      <c r="B2" s="365"/>
      <c r="C2" s="365"/>
      <c r="D2" s="365"/>
      <c r="E2" s="365"/>
      <c r="F2" s="365"/>
      <c r="G2" s="365"/>
    </row>
    <row r="3" spans="1:7" s="123" customFormat="1" ht="21">
      <c r="A3" s="365" t="s">
        <v>416</v>
      </c>
      <c r="B3" s="365"/>
      <c r="C3" s="365"/>
      <c r="D3" s="365"/>
      <c r="E3" s="365"/>
      <c r="F3" s="365"/>
      <c r="G3" s="365"/>
    </row>
    <row r="4" spans="1:7" s="123" customFormat="1" ht="21">
      <c r="A4" s="124" t="s">
        <v>238</v>
      </c>
      <c r="B4" s="124" t="s">
        <v>172</v>
      </c>
      <c r="C4" s="124" t="s">
        <v>169</v>
      </c>
      <c r="D4" s="124" t="s">
        <v>18</v>
      </c>
      <c r="E4" s="124" t="s">
        <v>289</v>
      </c>
      <c r="F4" s="124" t="s">
        <v>290</v>
      </c>
      <c r="G4" s="124" t="s">
        <v>19</v>
      </c>
    </row>
    <row r="5" spans="1:7" s="123" customFormat="1" ht="21">
      <c r="A5" s="226"/>
      <c r="B5" s="226"/>
      <c r="C5" s="226"/>
      <c r="D5" s="226"/>
      <c r="E5" s="226"/>
      <c r="F5" s="226" t="s">
        <v>291</v>
      </c>
      <c r="G5" s="226"/>
    </row>
    <row r="6" spans="1:7" s="123" customFormat="1" ht="21">
      <c r="A6" s="125"/>
      <c r="B6" s="125"/>
      <c r="C6" s="125"/>
      <c r="D6" s="125"/>
      <c r="E6" s="125"/>
      <c r="F6" s="125"/>
      <c r="G6" s="125"/>
    </row>
    <row r="7" spans="1:7" ht="21">
      <c r="A7" s="225" t="s">
        <v>244</v>
      </c>
      <c r="B7" s="225" t="s">
        <v>245</v>
      </c>
      <c r="C7" s="225"/>
      <c r="D7" s="225"/>
      <c r="E7" s="225"/>
      <c r="F7" s="225"/>
      <c r="G7" s="225"/>
    </row>
    <row r="8" spans="1:7" ht="21">
      <c r="A8" s="225"/>
      <c r="B8" s="225" t="s">
        <v>24</v>
      </c>
      <c r="C8" s="225"/>
      <c r="D8" s="225"/>
      <c r="E8" s="225"/>
      <c r="F8" s="225"/>
      <c r="G8" s="225"/>
    </row>
    <row r="9" spans="1:7" ht="21">
      <c r="A9" s="225" t="s">
        <v>246</v>
      </c>
      <c r="B9" s="225" t="s">
        <v>7</v>
      </c>
      <c r="C9" s="225"/>
      <c r="D9" s="225"/>
      <c r="E9" s="225"/>
      <c r="F9" s="225"/>
      <c r="G9" s="225"/>
    </row>
    <row r="10" spans="1:7" ht="21">
      <c r="A10" s="225"/>
      <c r="B10" s="225" t="s">
        <v>8</v>
      </c>
      <c r="C10" s="225"/>
      <c r="D10" s="225"/>
      <c r="E10" s="225"/>
      <c r="F10" s="225"/>
      <c r="G10" s="225"/>
    </row>
    <row r="11" spans="1:7" ht="21">
      <c r="A11" s="225"/>
      <c r="B11" s="225" t="s">
        <v>9</v>
      </c>
      <c r="C11" s="225" t="s">
        <v>145</v>
      </c>
      <c r="D11" s="229">
        <v>600000</v>
      </c>
      <c r="E11" s="229">
        <v>541556</v>
      </c>
      <c r="F11" s="229"/>
      <c r="G11" s="229">
        <f>SUM(E11:F11)</f>
        <v>541556</v>
      </c>
    </row>
    <row r="12" spans="1:7" ht="21">
      <c r="A12" s="225"/>
      <c r="B12" s="225" t="s">
        <v>10</v>
      </c>
      <c r="C12" s="225"/>
      <c r="D12" s="229"/>
      <c r="E12" s="229"/>
      <c r="F12" s="229"/>
      <c r="G12" s="229">
        <f>SUM(E12:F12)</f>
        <v>0</v>
      </c>
    </row>
    <row r="13" spans="1:7" ht="21">
      <c r="A13" s="225" t="s">
        <v>247</v>
      </c>
      <c r="B13" s="225" t="s">
        <v>11</v>
      </c>
      <c r="C13" s="225"/>
      <c r="D13" s="229"/>
      <c r="E13" s="229"/>
      <c r="F13" s="229"/>
      <c r="G13" s="229">
        <f>SUM(E13:F13)</f>
        <v>0</v>
      </c>
    </row>
    <row r="14" spans="1:7" ht="21">
      <c r="A14" s="225"/>
      <c r="B14" s="225" t="s">
        <v>12</v>
      </c>
      <c r="C14" s="225" t="s">
        <v>145</v>
      </c>
      <c r="D14" s="229">
        <v>116000</v>
      </c>
      <c r="E14" s="229"/>
      <c r="F14" s="229">
        <v>116000</v>
      </c>
      <c r="G14" s="229">
        <f>SUM(E14:F14)</f>
        <v>116000</v>
      </c>
    </row>
    <row r="15" spans="1:7" ht="21">
      <c r="A15" s="225" t="s">
        <v>248</v>
      </c>
      <c r="B15" s="225" t="s">
        <v>17</v>
      </c>
      <c r="C15" s="225"/>
      <c r="D15" s="229"/>
      <c r="E15" s="229"/>
      <c r="F15" s="229"/>
      <c r="G15" s="229">
        <f>SUM(E15:F15)</f>
        <v>0</v>
      </c>
    </row>
    <row r="16" spans="1:7" ht="21">
      <c r="A16" s="225" t="s">
        <v>249</v>
      </c>
      <c r="B16" s="225" t="s">
        <v>13</v>
      </c>
      <c r="C16" s="225"/>
      <c r="D16" s="229"/>
      <c r="E16" s="229"/>
      <c r="F16" s="229"/>
      <c r="G16" s="229"/>
    </row>
    <row r="17" spans="1:7" s="123" customFormat="1" ht="21">
      <c r="A17" s="382" t="s">
        <v>19</v>
      </c>
      <c r="B17" s="385"/>
      <c r="C17" s="383"/>
      <c r="D17" s="189">
        <f>SUM(D11:D16)</f>
        <v>716000</v>
      </c>
      <c r="E17" s="189">
        <f>SUM(E11:E16)</f>
        <v>541556</v>
      </c>
      <c r="F17" s="189">
        <f>SUM(F11:F16)</f>
        <v>116000</v>
      </c>
      <c r="G17" s="189">
        <f>SUM(G11:G16)</f>
        <v>657556</v>
      </c>
    </row>
    <row r="18" s="123" customFormat="1" ht="21">
      <c r="A18" s="123" t="s">
        <v>250</v>
      </c>
    </row>
    <row r="20" spans="1:7" s="1" customFormat="1" ht="20.25" customHeight="1">
      <c r="A20" s="102" t="s">
        <v>184</v>
      </c>
      <c r="B20" s="102"/>
      <c r="C20" s="102"/>
      <c r="D20" s="102"/>
      <c r="E20" s="102"/>
      <c r="F20" s="102"/>
      <c r="G20" s="110"/>
    </row>
    <row r="21" spans="1:7" s="1" customFormat="1" ht="26.25" customHeight="1">
      <c r="A21" s="102" t="s">
        <v>185</v>
      </c>
      <c r="B21" s="102"/>
      <c r="C21" s="102"/>
      <c r="D21" s="102"/>
      <c r="E21" s="102"/>
      <c r="F21" s="102"/>
      <c r="G21" s="110"/>
    </row>
    <row r="22" spans="1:7" s="1" customFormat="1" ht="23.25" customHeight="1">
      <c r="A22" s="102" t="s">
        <v>186</v>
      </c>
      <c r="B22" s="102"/>
      <c r="C22" s="102"/>
      <c r="D22" s="102"/>
      <c r="E22" s="102"/>
      <c r="F22" s="102"/>
      <c r="G22" s="110"/>
    </row>
  </sheetData>
  <sheetProtection/>
  <mergeCells count="4">
    <mergeCell ref="A1:G1"/>
    <mergeCell ref="A2:G2"/>
    <mergeCell ref="A3:G3"/>
    <mergeCell ref="A17:C17"/>
  </mergeCells>
  <printOptions/>
  <pageMargins left="0.5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8.140625" style="305" customWidth="1"/>
    <col min="2" max="2" width="12.421875" style="305" customWidth="1"/>
    <col min="3" max="3" width="10.8515625" style="310" customWidth="1"/>
    <col min="4" max="4" width="11.57421875" style="310" customWidth="1"/>
    <col min="5" max="5" width="9.28125" style="310" customWidth="1"/>
    <col min="6" max="6" width="11.57421875" style="310" customWidth="1"/>
    <col min="7" max="7" width="9.421875" style="310" customWidth="1"/>
    <col min="8" max="8" width="7.57421875" style="310" customWidth="1"/>
    <col min="9" max="9" width="11.421875" style="310" customWidth="1"/>
    <col min="10" max="10" width="11.00390625" style="310" customWidth="1"/>
    <col min="11" max="11" width="10.28125" style="310" customWidth="1"/>
    <col min="12" max="12" width="10.140625" style="310" customWidth="1"/>
    <col min="13" max="13" width="12.140625" style="310" customWidth="1"/>
    <col min="14" max="14" width="12.140625" style="305" customWidth="1"/>
    <col min="15" max="16384" width="9.140625" style="305" customWidth="1"/>
  </cols>
  <sheetData>
    <row r="1" spans="2:13" s="300" customFormat="1" ht="15">
      <c r="B1" s="417" t="s">
        <v>120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2:13" s="300" customFormat="1" ht="15">
      <c r="B2" s="417" t="s">
        <v>307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2:13" s="300" customFormat="1" ht="15">
      <c r="B3" s="417" t="s">
        <v>417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4" s="300" customFormat="1" ht="23.25" customHeight="1">
      <c r="A4" s="408" t="s">
        <v>238</v>
      </c>
      <c r="B4" s="418" t="s">
        <v>172</v>
      </c>
      <c r="C4" s="414" t="s">
        <v>169</v>
      </c>
      <c r="D4" s="414" t="s">
        <v>294</v>
      </c>
      <c r="E4" s="414" t="s">
        <v>295</v>
      </c>
      <c r="F4" s="414" t="s">
        <v>296</v>
      </c>
      <c r="G4" s="414" t="s">
        <v>297</v>
      </c>
      <c r="H4" s="414" t="s">
        <v>298</v>
      </c>
      <c r="I4" s="414" t="s">
        <v>299</v>
      </c>
      <c r="J4" s="414" t="s">
        <v>300</v>
      </c>
      <c r="K4" s="414" t="s">
        <v>301</v>
      </c>
      <c r="L4" s="414" t="s">
        <v>302</v>
      </c>
      <c r="M4" s="414" t="s">
        <v>6</v>
      </c>
      <c r="N4" s="408" t="s">
        <v>19</v>
      </c>
    </row>
    <row r="5" spans="1:14" s="300" customFormat="1" ht="15">
      <c r="A5" s="409"/>
      <c r="B5" s="419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09"/>
    </row>
    <row r="6" spans="1:14" s="300" customFormat="1" ht="15">
      <c r="A6" s="410"/>
      <c r="B6" s="420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0"/>
    </row>
    <row r="7" spans="1:14" ht="15">
      <c r="A7" s="301" t="s">
        <v>303</v>
      </c>
      <c r="B7" s="302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</row>
    <row r="8" spans="1:14" ht="15">
      <c r="A8" s="306" t="s">
        <v>244</v>
      </c>
      <c r="B8" s="306" t="s">
        <v>245</v>
      </c>
      <c r="C8" s="307" t="s">
        <v>145</v>
      </c>
      <c r="D8" s="307">
        <v>2909288</v>
      </c>
      <c r="E8" s="307"/>
      <c r="F8" s="307"/>
      <c r="G8" s="307"/>
      <c r="H8" s="307"/>
      <c r="I8" s="307"/>
      <c r="J8" s="307"/>
      <c r="K8" s="307"/>
      <c r="L8" s="307"/>
      <c r="M8" s="307"/>
      <c r="N8" s="308">
        <f>SUM(D8:M8)</f>
        <v>2909288</v>
      </c>
    </row>
    <row r="9" spans="1:14" ht="15">
      <c r="A9" s="306"/>
      <c r="B9" s="306" t="s">
        <v>24</v>
      </c>
      <c r="C9" s="307" t="s">
        <v>145</v>
      </c>
      <c r="D9" s="307">
        <v>4565137.65</v>
      </c>
      <c r="E9" s="307"/>
      <c r="F9" s="307"/>
      <c r="G9" s="307"/>
      <c r="H9" s="307"/>
      <c r="I9" s="307">
        <v>947929</v>
      </c>
      <c r="J9" s="307"/>
      <c r="K9" s="307"/>
      <c r="L9" s="307"/>
      <c r="M9" s="307"/>
      <c r="N9" s="308">
        <f aca="true" t="shared" si="0" ref="N9:N28">SUM(D9:M9)</f>
        <v>5513066.65</v>
      </c>
    </row>
    <row r="10" spans="1:14" ht="15">
      <c r="A10" s="306"/>
      <c r="B10" s="306" t="s">
        <v>24</v>
      </c>
      <c r="C10" s="307" t="s">
        <v>311</v>
      </c>
      <c r="D10" s="307"/>
      <c r="E10" s="307"/>
      <c r="F10" s="307">
        <v>200940</v>
      </c>
      <c r="G10" s="307"/>
      <c r="H10" s="307"/>
      <c r="I10" s="307"/>
      <c r="J10" s="307"/>
      <c r="K10" s="307"/>
      <c r="L10" s="307"/>
      <c r="M10" s="307"/>
      <c r="N10" s="308">
        <f t="shared" si="0"/>
        <v>200940</v>
      </c>
    </row>
    <row r="11" spans="1:14" ht="15">
      <c r="A11" s="306"/>
      <c r="B11" s="306"/>
      <c r="C11" s="307" t="s">
        <v>157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>
        <f t="shared" si="0"/>
        <v>0</v>
      </c>
    </row>
    <row r="12" spans="1:14" ht="15">
      <c r="A12" s="306" t="s">
        <v>309</v>
      </c>
      <c r="B12" s="306" t="s">
        <v>7</v>
      </c>
      <c r="C12" s="307" t="s">
        <v>145</v>
      </c>
      <c r="D12" s="307">
        <v>648600</v>
      </c>
      <c r="E12" s="307"/>
      <c r="F12" s="307"/>
      <c r="G12" s="307"/>
      <c r="H12" s="307"/>
      <c r="I12" s="307">
        <v>67650</v>
      </c>
      <c r="J12" s="307"/>
      <c r="K12" s="307"/>
      <c r="L12" s="307"/>
      <c r="M12" s="307"/>
      <c r="N12" s="308">
        <f t="shared" si="0"/>
        <v>716250</v>
      </c>
    </row>
    <row r="13" spans="1:14" ht="15">
      <c r="A13" s="306"/>
      <c r="B13" s="306" t="s">
        <v>8</v>
      </c>
      <c r="C13" s="307" t="s">
        <v>145</v>
      </c>
      <c r="D13" s="307">
        <v>1107259.23</v>
      </c>
      <c r="E13" s="307">
        <v>265580</v>
      </c>
      <c r="F13" s="307">
        <v>211200</v>
      </c>
      <c r="G13" s="307"/>
      <c r="H13" s="307"/>
      <c r="I13" s="307">
        <v>769370</v>
      </c>
      <c r="J13" s="307">
        <v>36000</v>
      </c>
      <c r="K13" s="307">
        <v>803970</v>
      </c>
      <c r="L13" s="307"/>
      <c r="M13" s="307"/>
      <c r="N13" s="308">
        <f t="shared" si="0"/>
        <v>3193379.23</v>
      </c>
    </row>
    <row r="14" spans="1:14" ht="15">
      <c r="A14" s="306"/>
      <c r="B14" s="306" t="s">
        <v>8</v>
      </c>
      <c r="C14" s="307" t="s">
        <v>156</v>
      </c>
      <c r="D14" s="307"/>
      <c r="E14" s="307">
        <v>31400</v>
      </c>
      <c r="F14" s="307"/>
      <c r="G14" s="307"/>
      <c r="H14" s="307"/>
      <c r="I14" s="307"/>
      <c r="J14" s="307">
        <v>39000</v>
      </c>
      <c r="K14" s="307"/>
      <c r="L14" s="307"/>
      <c r="M14" s="307"/>
      <c r="N14" s="308">
        <f t="shared" si="0"/>
        <v>70400</v>
      </c>
    </row>
    <row r="15" spans="1:14" ht="15">
      <c r="A15" s="306"/>
      <c r="B15" s="306"/>
      <c r="C15" s="307" t="s">
        <v>157</v>
      </c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8">
        <f t="shared" si="0"/>
        <v>0</v>
      </c>
    </row>
    <row r="16" spans="1:14" ht="15">
      <c r="A16" s="306"/>
      <c r="B16" s="306" t="s">
        <v>9</v>
      </c>
      <c r="C16" s="307" t="s">
        <v>145</v>
      </c>
      <c r="D16" s="307">
        <v>261551.4</v>
      </c>
      <c r="E16" s="307"/>
      <c r="F16" s="307">
        <v>1279515.3</v>
      </c>
      <c r="G16" s="307"/>
      <c r="H16" s="307"/>
      <c r="I16" s="307">
        <v>664702.8</v>
      </c>
      <c r="J16" s="307"/>
      <c r="K16" s="307"/>
      <c r="L16" s="307">
        <v>541556</v>
      </c>
      <c r="M16" s="307"/>
      <c r="N16" s="308">
        <f t="shared" si="0"/>
        <v>2747325.5</v>
      </c>
    </row>
    <row r="17" spans="1:14" ht="15">
      <c r="A17" s="306"/>
      <c r="B17" s="306" t="s">
        <v>9</v>
      </c>
      <c r="C17" s="307" t="s">
        <v>156</v>
      </c>
      <c r="D17" s="307"/>
      <c r="E17" s="307"/>
      <c r="F17" s="307">
        <v>35700</v>
      </c>
      <c r="G17" s="307"/>
      <c r="H17" s="307"/>
      <c r="I17" s="307"/>
      <c r="J17" s="307"/>
      <c r="K17" s="307"/>
      <c r="L17" s="307"/>
      <c r="M17" s="307"/>
      <c r="N17" s="308">
        <f t="shared" si="0"/>
        <v>35700</v>
      </c>
    </row>
    <row r="18" spans="1:14" ht="15">
      <c r="A18" s="306"/>
      <c r="B18" s="306"/>
      <c r="C18" s="307" t="s">
        <v>157</v>
      </c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>
        <f t="shared" si="0"/>
        <v>0</v>
      </c>
    </row>
    <row r="19" spans="1:14" ht="15">
      <c r="A19" s="306"/>
      <c r="B19" s="306" t="s">
        <v>10</v>
      </c>
      <c r="C19" s="307" t="s">
        <v>145</v>
      </c>
      <c r="D19" s="307">
        <v>465542.96</v>
      </c>
      <c r="E19" s="307"/>
      <c r="F19" s="307"/>
      <c r="G19" s="307"/>
      <c r="H19" s="307"/>
      <c r="I19" s="307"/>
      <c r="J19" s="307"/>
      <c r="K19" s="307"/>
      <c r="L19" s="307"/>
      <c r="M19" s="307"/>
      <c r="N19" s="308">
        <f t="shared" si="0"/>
        <v>465542.96</v>
      </c>
    </row>
    <row r="20" spans="1:14" ht="15">
      <c r="A20" s="306" t="s">
        <v>247</v>
      </c>
      <c r="B20" s="306" t="s">
        <v>11</v>
      </c>
      <c r="C20" s="307" t="s">
        <v>145</v>
      </c>
      <c r="D20" s="307">
        <v>88486.13</v>
      </c>
      <c r="E20" s="307"/>
      <c r="F20" s="307"/>
      <c r="G20" s="307">
        <v>59000</v>
      </c>
      <c r="H20" s="307"/>
      <c r="I20" s="307">
        <v>358850</v>
      </c>
      <c r="J20" s="307"/>
      <c r="K20" s="307"/>
      <c r="L20" s="307"/>
      <c r="M20" s="307"/>
      <c r="N20" s="308">
        <f t="shared" si="0"/>
        <v>506336.13</v>
      </c>
    </row>
    <row r="21" spans="1:14" ht="15">
      <c r="A21" s="306"/>
      <c r="B21" s="306" t="s">
        <v>12</v>
      </c>
      <c r="C21" s="307" t="s">
        <v>145</v>
      </c>
      <c r="D21" s="307"/>
      <c r="E21" s="307">
        <v>84000</v>
      </c>
      <c r="F21" s="307"/>
      <c r="G21" s="307"/>
      <c r="H21" s="307"/>
      <c r="I21" s="307">
        <v>4899404.3</v>
      </c>
      <c r="J21" s="307"/>
      <c r="K21" s="307"/>
      <c r="L21" s="307">
        <v>116000</v>
      </c>
      <c r="M21" s="307"/>
      <c r="N21" s="308">
        <f t="shared" si="0"/>
        <v>5099404.3</v>
      </c>
    </row>
    <row r="22" spans="1:14" ht="15">
      <c r="A22" s="306"/>
      <c r="B22" s="306" t="s">
        <v>12</v>
      </c>
      <c r="C22" s="307" t="s">
        <v>13</v>
      </c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8">
        <f t="shared" si="0"/>
        <v>0</v>
      </c>
    </row>
    <row r="23" spans="1:14" ht="15">
      <c r="A23" s="306"/>
      <c r="B23" s="306"/>
      <c r="C23" s="307" t="s">
        <v>312</v>
      </c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8">
        <f t="shared" si="0"/>
        <v>0</v>
      </c>
    </row>
    <row r="24" spans="1:14" ht="15">
      <c r="A24" s="306" t="s">
        <v>248</v>
      </c>
      <c r="B24" s="306" t="s">
        <v>17</v>
      </c>
      <c r="C24" s="307" t="s">
        <v>145</v>
      </c>
      <c r="D24" s="307">
        <v>25000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8">
        <f t="shared" si="0"/>
        <v>25000</v>
      </c>
    </row>
    <row r="25" spans="1:14" ht="15">
      <c r="A25" s="306" t="s">
        <v>249</v>
      </c>
      <c r="B25" s="306" t="s">
        <v>13</v>
      </c>
      <c r="C25" s="307" t="s">
        <v>145</v>
      </c>
      <c r="D25" s="307">
        <v>50600</v>
      </c>
      <c r="E25" s="307"/>
      <c r="F25" s="307">
        <v>2792000</v>
      </c>
      <c r="G25" s="307">
        <v>90000</v>
      </c>
      <c r="H25" s="307"/>
      <c r="I25" s="307">
        <v>485504.84</v>
      </c>
      <c r="J25" s="307"/>
      <c r="K25" s="307">
        <v>108000</v>
      </c>
      <c r="L25" s="307"/>
      <c r="M25" s="307"/>
      <c r="N25" s="308">
        <f t="shared" si="0"/>
        <v>3526104.84</v>
      </c>
    </row>
    <row r="26" spans="1:14" ht="15">
      <c r="A26" s="306" t="s">
        <v>6</v>
      </c>
      <c r="B26" s="306" t="s">
        <v>6</v>
      </c>
      <c r="C26" s="307" t="s">
        <v>145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>
        <v>1462643</v>
      </c>
      <c r="N26" s="308">
        <f t="shared" si="0"/>
        <v>1462643</v>
      </c>
    </row>
    <row r="27" spans="1:14" ht="15">
      <c r="A27" s="306"/>
      <c r="B27" s="306" t="s">
        <v>6</v>
      </c>
      <c r="C27" s="307" t="s">
        <v>156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>
        <v>12854400</v>
      </c>
      <c r="N27" s="308">
        <f t="shared" si="0"/>
        <v>12854400</v>
      </c>
    </row>
    <row r="28" spans="1:14" ht="15">
      <c r="A28" s="306"/>
      <c r="B28" s="306"/>
      <c r="C28" s="307" t="s">
        <v>157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8">
        <f t="shared" si="0"/>
        <v>0</v>
      </c>
    </row>
    <row r="29" spans="1:14" ht="15">
      <c r="A29" s="411" t="s">
        <v>304</v>
      </c>
      <c r="B29" s="412"/>
      <c r="C29" s="413"/>
      <c r="D29" s="309">
        <f>SUM(D8:D27)</f>
        <v>10121465.370000003</v>
      </c>
      <c r="E29" s="309">
        <f aca="true" t="shared" si="1" ref="E29:N29">SUM(E8:E27)</f>
        <v>380980</v>
      </c>
      <c r="F29" s="309">
        <f t="shared" si="1"/>
        <v>4519355.3</v>
      </c>
      <c r="G29" s="309">
        <f t="shared" si="1"/>
        <v>149000</v>
      </c>
      <c r="H29" s="309">
        <f t="shared" si="1"/>
        <v>0</v>
      </c>
      <c r="I29" s="309">
        <f t="shared" si="1"/>
        <v>8193410.9399999995</v>
      </c>
      <c r="J29" s="309">
        <f t="shared" si="1"/>
        <v>75000</v>
      </c>
      <c r="K29" s="309">
        <f t="shared" si="1"/>
        <v>911970</v>
      </c>
      <c r="L29" s="309">
        <f t="shared" si="1"/>
        <v>657556</v>
      </c>
      <c r="M29" s="309">
        <f t="shared" si="1"/>
        <v>14317043</v>
      </c>
      <c r="N29" s="309">
        <f t="shared" si="1"/>
        <v>39325780.61</v>
      </c>
    </row>
    <row r="30" ht="9" customHeight="1"/>
    <row r="31" s="311" customFormat="1" ht="15">
      <c r="A31" s="311" t="s">
        <v>250</v>
      </c>
    </row>
    <row r="32" s="312" customFormat="1" ht="15"/>
    <row r="33" spans="2:7" s="315" customFormat="1" ht="20.25" customHeight="1">
      <c r="B33" s="313" t="s">
        <v>418</v>
      </c>
      <c r="C33" s="313"/>
      <c r="D33" s="313"/>
      <c r="E33" s="313"/>
      <c r="F33" s="313"/>
      <c r="G33" s="314"/>
    </row>
    <row r="34" spans="2:7" s="315" customFormat="1" ht="26.25" customHeight="1">
      <c r="B34" s="313" t="s">
        <v>419</v>
      </c>
      <c r="C34" s="313"/>
      <c r="D34" s="313"/>
      <c r="E34" s="313"/>
      <c r="F34" s="313"/>
      <c r="G34" s="314"/>
    </row>
    <row r="35" spans="2:7" s="315" customFormat="1" ht="23.25" customHeight="1">
      <c r="B35" s="313" t="s">
        <v>420</v>
      </c>
      <c r="C35" s="313"/>
      <c r="D35" s="313"/>
      <c r="E35" s="313"/>
      <c r="F35" s="313"/>
      <c r="G35" s="314"/>
    </row>
    <row r="36" s="312" customFormat="1" ht="15"/>
  </sheetData>
  <sheetProtection/>
  <mergeCells count="18">
    <mergeCell ref="B1:M1"/>
    <mergeCell ref="B2:M2"/>
    <mergeCell ref="B3:M3"/>
    <mergeCell ref="B4:B6"/>
    <mergeCell ref="C4:C6"/>
    <mergeCell ref="D4:D6"/>
    <mergeCell ref="E4:E6"/>
    <mergeCell ref="F4:F6"/>
    <mergeCell ref="G4:G6"/>
    <mergeCell ref="N4:N6"/>
    <mergeCell ref="A4:A6"/>
    <mergeCell ref="A29:C29"/>
    <mergeCell ref="H4:H6"/>
    <mergeCell ref="I4:I6"/>
    <mergeCell ref="J4:J6"/>
    <mergeCell ref="K4:K6"/>
    <mergeCell ref="L4:L6"/>
    <mergeCell ref="M4:M6"/>
  </mergeCells>
  <printOptions/>
  <pageMargins left="0.14" right="0.14" top="0.18" bottom="0.19" header="0.15" footer="0.1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8.140625" style="239" customWidth="1"/>
    <col min="2" max="2" width="12.421875" style="239" customWidth="1"/>
    <col min="3" max="3" width="11.00390625" style="246" customWidth="1"/>
    <col min="4" max="4" width="9.7109375" style="246" customWidth="1"/>
    <col min="5" max="5" width="9.421875" style="246" customWidth="1"/>
    <col min="6" max="6" width="8.8515625" style="246" customWidth="1"/>
    <col min="7" max="7" width="9.57421875" style="246" customWidth="1"/>
    <col min="8" max="8" width="11.421875" style="246" customWidth="1"/>
    <col min="9" max="9" width="10.00390625" style="246" customWidth="1"/>
    <col min="10" max="10" width="10.28125" style="246" customWidth="1"/>
    <col min="11" max="11" width="7.57421875" style="246" customWidth="1"/>
    <col min="12" max="12" width="10.140625" style="246" customWidth="1"/>
    <col min="13" max="13" width="12.140625" style="246" customWidth="1"/>
    <col min="14" max="14" width="11.8515625" style="239" customWidth="1"/>
    <col min="15" max="16384" width="9.140625" style="239" customWidth="1"/>
  </cols>
  <sheetData>
    <row r="1" spans="2:13" s="245" customFormat="1" ht="15.75">
      <c r="B1" s="429" t="s">
        <v>120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2:13" s="245" customFormat="1" ht="15.75">
      <c r="B2" s="429" t="s">
        <v>308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2:13" s="245" customFormat="1" ht="15.75">
      <c r="B3" s="429" t="s">
        <v>421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4" s="245" customFormat="1" ht="23.25" customHeight="1">
      <c r="A4" s="421" t="s">
        <v>238</v>
      </c>
      <c r="B4" s="424" t="s">
        <v>172</v>
      </c>
      <c r="C4" s="430" t="s">
        <v>294</v>
      </c>
      <c r="D4" s="430" t="s">
        <v>295</v>
      </c>
      <c r="E4" s="430" t="s">
        <v>296</v>
      </c>
      <c r="F4" s="430" t="s">
        <v>297</v>
      </c>
      <c r="G4" s="430" t="s">
        <v>298</v>
      </c>
      <c r="H4" s="430" t="s">
        <v>299</v>
      </c>
      <c r="I4" s="430" t="s">
        <v>300</v>
      </c>
      <c r="J4" s="430" t="s">
        <v>301</v>
      </c>
      <c r="K4" s="430" t="s">
        <v>302</v>
      </c>
      <c r="L4" s="430" t="s">
        <v>422</v>
      </c>
      <c r="M4" s="430" t="s">
        <v>6</v>
      </c>
      <c r="N4" s="421" t="s">
        <v>19</v>
      </c>
    </row>
    <row r="5" spans="1:14" s="245" customFormat="1" ht="15.75">
      <c r="A5" s="422"/>
      <c r="B5" s="425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22"/>
    </row>
    <row r="6" spans="1:14" s="245" customFormat="1" ht="15.75">
      <c r="A6" s="423"/>
      <c r="B6" s="426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23"/>
    </row>
    <row r="7" spans="1:14" ht="15.75">
      <c r="A7" s="250" t="s">
        <v>303</v>
      </c>
      <c r="B7" s="249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4" ht="15.75">
      <c r="A8" s="252" t="s">
        <v>244</v>
      </c>
      <c r="B8" s="252" t="s">
        <v>245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51">
        <f>SUM(C8:M8)</f>
        <v>0</v>
      </c>
    </row>
    <row r="9" spans="1:14" ht="15.75">
      <c r="A9" s="252"/>
      <c r="B9" s="252" t="s">
        <v>24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51">
        <f aca="true" t="shared" si="0" ref="N9:N18">SUM(C9:M9)</f>
        <v>0</v>
      </c>
    </row>
    <row r="10" spans="1:14" ht="15.75">
      <c r="A10" s="252" t="s">
        <v>309</v>
      </c>
      <c r="B10" s="252" t="s">
        <v>7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51">
        <f t="shared" si="0"/>
        <v>0</v>
      </c>
    </row>
    <row r="11" spans="1:14" ht="15.75">
      <c r="A11" s="252"/>
      <c r="B11" s="252" t="s">
        <v>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51">
        <f t="shared" si="0"/>
        <v>0</v>
      </c>
    </row>
    <row r="12" spans="1:14" ht="15.75">
      <c r="A12" s="252"/>
      <c r="B12" s="252" t="s">
        <v>9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51">
        <f t="shared" si="0"/>
        <v>0</v>
      </c>
    </row>
    <row r="13" spans="1:14" ht="15.75">
      <c r="A13" s="252"/>
      <c r="B13" s="252" t="s">
        <v>10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51">
        <f t="shared" si="0"/>
        <v>0</v>
      </c>
    </row>
    <row r="14" spans="1:14" ht="15.75">
      <c r="A14" s="252" t="s">
        <v>247</v>
      </c>
      <c r="B14" s="252" t="s">
        <v>11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51">
        <f t="shared" si="0"/>
        <v>0</v>
      </c>
    </row>
    <row r="15" spans="1:14" ht="15.75">
      <c r="A15" s="252"/>
      <c r="B15" s="252" t="s">
        <v>12</v>
      </c>
      <c r="C15" s="241"/>
      <c r="D15" s="241"/>
      <c r="E15" s="241"/>
      <c r="F15" s="241"/>
      <c r="G15" s="241"/>
      <c r="H15" s="241">
        <v>4485639</v>
      </c>
      <c r="I15" s="241"/>
      <c r="J15" s="241"/>
      <c r="K15" s="241"/>
      <c r="L15" s="241">
        <v>235000</v>
      </c>
      <c r="M15" s="241"/>
      <c r="N15" s="251">
        <f t="shared" si="0"/>
        <v>4720639</v>
      </c>
    </row>
    <row r="16" spans="1:14" ht="15.75">
      <c r="A16" s="252" t="s">
        <v>248</v>
      </c>
      <c r="B16" s="252" t="s">
        <v>17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51">
        <f t="shared" si="0"/>
        <v>0</v>
      </c>
    </row>
    <row r="17" spans="1:14" ht="15.75">
      <c r="A17" s="252" t="s">
        <v>249</v>
      </c>
      <c r="B17" s="252" t="s">
        <v>13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51">
        <f t="shared" si="0"/>
        <v>0</v>
      </c>
    </row>
    <row r="18" spans="1:14" ht="15.75">
      <c r="A18" s="252" t="s">
        <v>6</v>
      </c>
      <c r="B18" s="252" t="s">
        <v>6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51">
        <f t="shared" si="0"/>
        <v>0</v>
      </c>
    </row>
    <row r="19" spans="1:14" ht="15.75">
      <c r="A19" s="427" t="s">
        <v>304</v>
      </c>
      <c r="B19" s="428"/>
      <c r="C19" s="244">
        <f aca="true" t="shared" si="1" ref="C19:N19">SUM(C8:C18)</f>
        <v>0</v>
      </c>
      <c r="D19" s="244">
        <f t="shared" si="1"/>
        <v>0</v>
      </c>
      <c r="E19" s="244">
        <f t="shared" si="1"/>
        <v>0</v>
      </c>
      <c r="F19" s="244">
        <f t="shared" si="1"/>
        <v>0</v>
      </c>
      <c r="G19" s="244">
        <f t="shared" si="1"/>
        <v>0</v>
      </c>
      <c r="H19" s="244">
        <f t="shared" si="1"/>
        <v>4485639</v>
      </c>
      <c r="I19" s="244">
        <f t="shared" si="1"/>
        <v>0</v>
      </c>
      <c r="J19" s="244">
        <f t="shared" si="1"/>
        <v>0</v>
      </c>
      <c r="K19" s="244">
        <f t="shared" si="1"/>
        <v>0</v>
      </c>
      <c r="L19" s="244">
        <f t="shared" si="1"/>
        <v>235000</v>
      </c>
      <c r="M19" s="244">
        <f t="shared" si="1"/>
        <v>0</v>
      </c>
      <c r="N19" s="244">
        <f t="shared" si="1"/>
        <v>4720639</v>
      </c>
    </row>
    <row r="20" ht="9" customHeight="1"/>
    <row r="21" s="111" customFormat="1" ht="21"/>
    <row r="22" spans="2:6" s="1" customFormat="1" ht="20.25" customHeight="1">
      <c r="B22" s="102" t="s">
        <v>315</v>
      </c>
      <c r="C22" s="102"/>
      <c r="D22" s="102"/>
      <c r="E22" s="102"/>
      <c r="F22" s="110"/>
    </row>
    <row r="23" spans="2:6" s="1" customFormat="1" ht="26.25" customHeight="1">
      <c r="B23" s="102" t="s">
        <v>314</v>
      </c>
      <c r="C23" s="102"/>
      <c r="D23" s="102"/>
      <c r="E23" s="102"/>
      <c r="F23" s="110"/>
    </row>
    <row r="24" spans="2:6" s="1" customFormat="1" ht="23.25" customHeight="1">
      <c r="B24" s="102" t="s">
        <v>313</v>
      </c>
      <c r="C24" s="102"/>
      <c r="D24" s="102"/>
      <c r="E24" s="102"/>
      <c r="F24" s="110"/>
    </row>
    <row r="25" s="111" customFormat="1" ht="21"/>
  </sheetData>
  <sheetProtection/>
  <mergeCells count="18">
    <mergeCell ref="J4:J6"/>
    <mergeCell ref="K4:K6"/>
    <mergeCell ref="M4:M6"/>
    <mergeCell ref="C4:C6"/>
    <mergeCell ref="D4:D6"/>
    <mergeCell ref="E4:E6"/>
    <mergeCell ref="F4:F6"/>
    <mergeCell ref="L4:L6"/>
    <mergeCell ref="N4:N6"/>
    <mergeCell ref="A4:A6"/>
    <mergeCell ref="B4:B6"/>
    <mergeCell ref="A19:B19"/>
    <mergeCell ref="B1:M1"/>
    <mergeCell ref="B2:M2"/>
    <mergeCell ref="B3:M3"/>
    <mergeCell ref="G4:G6"/>
    <mergeCell ref="H4:H6"/>
    <mergeCell ref="I4:I6"/>
  </mergeCells>
  <printOptions/>
  <pageMargins left="0.41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8.57421875" style="239" customWidth="1"/>
    <col min="2" max="2" width="18.7109375" style="284" customWidth="1"/>
    <col min="3" max="3" width="14.28125" style="284" customWidth="1"/>
    <col min="4" max="4" width="17.57421875" style="284" customWidth="1"/>
    <col min="5" max="6" width="16.57421875" style="284" customWidth="1"/>
    <col min="7" max="7" width="12.57421875" style="284" customWidth="1"/>
    <col min="8" max="8" width="14.57421875" style="284" customWidth="1"/>
    <col min="9" max="9" width="29.421875" style="285" customWidth="1"/>
    <col min="10" max="10" width="14.421875" style="284" customWidth="1"/>
    <col min="11" max="11" width="15.00390625" style="284" customWidth="1"/>
    <col min="12" max="12" width="18.28125" style="284" customWidth="1"/>
    <col min="13" max="13" width="15.57421875" style="284" customWidth="1"/>
    <col min="14" max="14" width="15.421875" style="284" customWidth="1"/>
    <col min="15" max="15" width="14.7109375" style="284" customWidth="1"/>
    <col min="16" max="16" width="13.57421875" style="284" customWidth="1"/>
    <col min="17" max="16384" width="9.140625" style="239" customWidth="1"/>
  </cols>
  <sheetData>
    <row r="1" spans="1:16" ht="15.75">
      <c r="A1" s="429" t="s">
        <v>120</v>
      </c>
      <c r="B1" s="429"/>
      <c r="C1" s="429"/>
      <c r="D1" s="429"/>
      <c r="E1" s="429"/>
      <c r="F1" s="429"/>
      <c r="G1" s="429"/>
      <c r="H1" s="429"/>
      <c r="I1" s="292"/>
      <c r="J1" s="290"/>
      <c r="K1" s="292"/>
      <c r="L1" s="292"/>
      <c r="M1" s="292"/>
      <c r="N1" s="292"/>
      <c r="O1" s="292"/>
      <c r="P1" s="292"/>
    </row>
    <row r="2" spans="1:16" ht="15.75">
      <c r="A2" s="429" t="s">
        <v>316</v>
      </c>
      <c r="B2" s="429"/>
      <c r="C2" s="429"/>
      <c r="D2" s="429"/>
      <c r="E2" s="429"/>
      <c r="F2" s="429"/>
      <c r="G2" s="429"/>
      <c r="H2" s="429"/>
      <c r="I2" s="292"/>
      <c r="J2" s="290"/>
      <c r="K2" s="292"/>
      <c r="L2" s="292"/>
      <c r="M2" s="292"/>
      <c r="N2" s="292"/>
      <c r="O2" s="292"/>
      <c r="P2" s="292"/>
    </row>
    <row r="3" spans="1:16" ht="15.75">
      <c r="A3" s="436" t="s">
        <v>421</v>
      </c>
      <c r="B3" s="436"/>
      <c r="C3" s="436"/>
      <c r="D3" s="436"/>
      <c r="E3" s="436"/>
      <c r="F3" s="436"/>
      <c r="G3" s="436"/>
      <c r="H3" s="436"/>
      <c r="I3" s="293"/>
      <c r="J3" s="291"/>
      <c r="K3" s="293"/>
      <c r="L3" s="293"/>
      <c r="M3" s="293"/>
      <c r="N3" s="293"/>
      <c r="O3" s="293"/>
      <c r="P3" s="293"/>
    </row>
    <row r="4" spans="1:16" s="245" customFormat="1" ht="23.25" customHeight="1">
      <c r="A4" s="424" t="s">
        <v>0</v>
      </c>
      <c r="B4" s="433" t="s">
        <v>18</v>
      </c>
      <c r="C4" s="433" t="s">
        <v>430</v>
      </c>
      <c r="D4" s="433" t="s">
        <v>431</v>
      </c>
      <c r="E4" s="433" t="s">
        <v>19</v>
      </c>
      <c r="F4" s="433" t="s">
        <v>294</v>
      </c>
      <c r="G4" s="433" t="s">
        <v>295</v>
      </c>
      <c r="H4" s="433" t="s">
        <v>296</v>
      </c>
      <c r="I4" s="437" t="s">
        <v>0</v>
      </c>
      <c r="J4" s="433" t="s">
        <v>297</v>
      </c>
      <c r="K4" s="433" t="s">
        <v>298</v>
      </c>
      <c r="L4" s="433" t="s">
        <v>299</v>
      </c>
      <c r="M4" s="433" t="s">
        <v>300</v>
      </c>
      <c r="N4" s="433" t="s">
        <v>301</v>
      </c>
      <c r="O4" s="433" t="s">
        <v>302</v>
      </c>
      <c r="P4" s="433" t="s">
        <v>6</v>
      </c>
    </row>
    <row r="5" spans="1:16" s="245" customFormat="1" ht="15.75">
      <c r="A5" s="425"/>
      <c r="B5" s="434"/>
      <c r="C5" s="434"/>
      <c r="D5" s="434"/>
      <c r="E5" s="434"/>
      <c r="F5" s="434"/>
      <c r="G5" s="434"/>
      <c r="H5" s="434"/>
      <c r="I5" s="438"/>
      <c r="J5" s="434"/>
      <c r="K5" s="434"/>
      <c r="L5" s="434"/>
      <c r="M5" s="434"/>
      <c r="N5" s="434"/>
      <c r="O5" s="434"/>
      <c r="P5" s="434"/>
    </row>
    <row r="6" spans="1:16" s="245" customFormat="1" ht="15.75">
      <c r="A6" s="426"/>
      <c r="B6" s="435"/>
      <c r="C6" s="435"/>
      <c r="D6" s="435"/>
      <c r="E6" s="435"/>
      <c r="F6" s="435"/>
      <c r="G6" s="435"/>
      <c r="H6" s="435"/>
      <c r="I6" s="439"/>
      <c r="J6" s="435"/>
      <c r="K6" s="435"/>
      <c r="L6" s="435"/>
      <c r="M6" s="435"/>
      <c r="N6" s="435"/>
      <c r="O6" s="435"/>
      <c r="P6" s="435"/>
    </row>
    <row r="7" spans="1:16" ht="15.75">
      <c r="A7" s="240" t="s">
        <v>303</v>
      </c>
      <c r="B7" s="278"/>
      <c r="C7" s="278"/>
      <c r="D7" s="278"/>
      <c r="E7" s="278"/>
      <c r="F7" s="278"/>
      <c r="G7" s="278"/>
      <c r="H7" s="278"/>
      <c r="I7" s="279" t="s">
        <v>303</v>
      </c>
      <c r="J7" s="278"/>
      <c r="K7" s="287"/>
      <c r="L7" s="278"/>
      <c r="M7" s="278"/>
      <c r="N7" s="278"/>
      <c r="O7" s="278"/>
      <c r="P7" s="278"/>
    </row>
    <row r="8" spans="1:16" ht="15.75">
      <c r="A8" s="242" t="s">
        <v>6</v>
      </c>
      <c r="B8" s="278">
        <v>1770260</v>
      </c>
      <c r="C8" s="278">
        <v>1462643</v>
      </c>
      <c r="D8" s="278">
        <v>12854400</v>
      </c>
      <c r="E8" s="278">
        <f>SUM(C8:D8)</f>
        <v>14317043</v>
      </c>
      <c r="F8" s="278">
        <v>0</v>
      </c>
      <c r="G8" s="278">
        <v>0</v>
      </c>
      <c r="H8" s="278">
        <v>0</v>
      </c>
      <c r="I8" s="280" t="s">
        <v>6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78">
        <v>0</v>
      </c>
      <c r="P8" s="278">
        <v>14317043</v>
      </c>
    </row>
    <row r="9" spans="1:16" ht="15.75">
      <c r="A9" s="242" t="s">
        <v>245</v>
      </c>
      <c r="B9" s="278">
        <v>3016720</v>
      </c>
      <c r="C9" s="278">
        <v>2909288</v>
      </c>
      <c r="D9" s="278">
        <v>0</v>
      </c>
      <c r="E9" s="278">
        <f aca="true" t="shared" si="0" ref="E9:E18">SUM(C9:D9)</f>
        <v>2909288</v>
      </c>
      <c r="F9" s="278">
        <v>2909288</v>
      </c>
      <c r="G9" s="278">
        <v>0</v>
      </c>
      <c r="H9" s="278">
        <v>0</v>
      </c>
      <c r="I9" s="280" t="s">
        <v>245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</row>
    <row r="10" spans="1:16" ht="15.75">
      <c r="A10" s="242" t="s">
        <v>24</v>
      </c>
      <c r="B10" s="278">
        <v>5799370</v>
      </c>
      <c r="C10" s="278">
        <v>5513066.65</v>
      </c>
      <c r="D10" s="278">
        <v>200940</v>
      </c>
      <c r="E10" s="278">
        <f t="shared" si="0"/>
        <v>5714006.65</v>
      </c>
      <c r="F10" s="278">
        <v>4565137.65</v>
      </c>
      <c r="G10" s="278">
        <v>0</v>
      </c>
      <c r="H10" s="278">
        <v>200940</v>
      </c>
      <c r="I10" s="280" t="s">
        <v>24</v>
      </c>
      <c r="J10" s="278">
        <v>0</v>
      </c>
      <c r="K10" s="278">
        <v>0</v>
      </c>
      <c r="L10" s="278">
        <v>947929</v>
      </c>
      <c r="M10" s="278">
        <v>0</v>
      </c>
      <c r="N10" s="278">
        <v>0</v>
      </c>
      <c r="O10" s="278">
        <v>0</v>
      </c>
      <c r="P10" s="278">
        <v>0</v>
      </c>
    </row>
    <row r="11" spans="1:16" ht="15.75">
      <c r="A11" s="242" t="s">
        <v>7</v>
      </c>
      <c r="B11" s="278">
        <v>995200</v>
      </c>
      <c r="C11" s="278">
        <v>716250</v>
      </c>
      <c r="D11" s="278">
        <v>0</v>
      </c>
      <c r="E11" s="278">
        <f t="shared" si="0"/>
        <v>716250</v>
      </c>
      <c r="F11" s="278">
        <v>648600</v>
      </c>
      <c r="G11" s="278">
        <v>0</v>
      </c>
      <c r="H11" s="278">
        <v>0</v>
      </c>
      <c r="I11" s="280" t="s">
        <v>7</v>
      </c>
      <c r="J11" s="278">
        <v>0</v>
      </c>
      <c r="K11" s="278">
        <v>0</v>
      </c>
      <c r="L11" s="278">
        <v>67650</v>
      </c>
      <c r="M11" s="278">
        <v>0</v>
      </c>
      <c r="N11" s="278">
        <v>0</v>
      </c>
      <c r="O11" s="278">
        <v>0</v>
      </c>
      <c r="P11" s="278">
        <v>0</v>
      </c>
    </row>
    <row r="12" spans="1:16" ht="15.75">
      <c r="A12" s="242" t="s">
        <v>8</v>
      </c>
      <c r="B12" s="278">
        <v>4241600</v>
      </c>
      <c r="C12" s="278">
        <v>3193379.23</v>
      </c>
      <c r="D12" s="278">
        <f>70400</f>
        <v>70400</v>
      </c>
      <c r="E12" s="278">
        <f t="shared" si="0"/>
        <v>3263779.23</v>
      </c>
      <c r="F12" s="278">
        <v>1107259.23</v>
      </c>
      <c r="G12" s="278">
        <v>296980</v>
      </c>
      <c r="H12" s="278">
        <v>211200</v>
      </c>
      <c r="I12" s="280" t="s">
        <v>8</v>
      </c>
      <c r="J12" s="278">
        <v>0</v>
      </c>
      <c r="K12" s="278">
        <v>0</v>
      </c>
      <c r="L12" s="278">
        <v>769370</v>
      </c>
      <c r="M12" s="278">
        <v>75000</v>
      </c>
      <c r="N12" s="278">
        <v>803970</v>
      </c>
      <c r="O12" s="278">
        <v>0</v>
      </c>
      <c r="P12" s="278">
        <v>0</v>
      </c>
    </row>
    <row r="13" spans="1:16" ht="15.75">
      <c r="A13" s="242" t="s">
        <v>9</v>
      </c>
      <c r="B13" s="278">
        <v>3115029</v>
      </c>
      <c r="C13" s="278">
        <v>2747325.5</v>
      </c>
      <c r="D13" s="278">
        <v>35700</v>
      </c>
      <c r="E13" s="278">
        <f t="shared" si="0"/>
        <v>2783025.5</v>
      </c>
      <c r="F13" s="278">
        <v>261551.4</v>
      </c>
      <c r="G13" s="278">
        <v>0</v>
      </c>
      <c r="H13" s="278">
        <v>1315215.3</v>
      </c>
      <c r="I13" s="280" t="s">
        <v>9</v>
      </c>
      <c r="J13" s="278">
        <v>0</v>
      </c>
      <c r="K13" s="278">
        <v>0</v>
      </c>
      <c r="L13" s="278">
        <v>664702.8</v>
      </c>
      <c r="M13" s="278">
        <v>0</v>
      </c>
      <c r="N13" s="278">
        <v>0</v>
      </c>
      <c r="O13" s="278">
        <v>541556</v>
      </c>
      <c r="P13" s="278">
        <v>0</v>
      </c>
    </row>
    <row r="14" spans="1:16" ht="15.75">
      <c r="A14" s="242" t="s">
        <v>10</v>
      </c>
      <c r="B14" s="278">
        <v>569000</v>
      </c>
      <c r="C14" s="278">
        <v>465542.96</v>
      </c>
      <c r="D14" s="278">
        <v>0</v>
      </c>
      <c r="E14" s="278">
        <f t="shared" si="0"/>
        <v>465542.96</v>
      </c>
      <c r="F14" s="278">
        <v>465542.96</v>
      </c>
      <c r="G14" s="278">
        <v>0</v>
      </c>
      <c r="H14" s="278">
        <v>0</v>
      </c>
      <c r="I14" s="280" t="s">
        <v>10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</row>
    <row r="15" spans="1:16" ht="15.75">
      <c r="A15" s="242" t="s">
        <v>11</v>
      </c>
      <c r="B15" s="278">
        <v>628900</v>
      </c>
      <c r="C15" s="278">
        <v>506336.13</v>
      </c>
      <c r="D15" s="278">
        <v>0</v>
      </c>
      <c r="E15" s="278">
        <f t="shared" si="0"/>
        <v>506336.13</v>
      </c>
      <c r="F15" s="278">
        <v>88486.13</v>
      </c>
      <c r="G15" s="278">
        <v>0</v>
      </c>
      <c r="H15" s="278">
        <v>0</v>
      </c>
      <c r="I15" s="280" t="s">
        <v>11</v>
      </c>
      <c r="J15" s="278">
        <v>59000</v>
      </c>
      <c r="K15" s="278">
        <v>0</v>
      </c>
      <c r="L15" s="278">
        <v>358850</v>
      </c>
      <c r="M15" s="278">
        <v>0</v>
      </c>
      <c r="N15" s="278">
        <v>0</v>
      </c>
      <c r="O15" s="278">
        <v>0</v>
      </c>
      <c r="P15" s="278">
        <v>0</v>
      </c>
    </row>
    <row r="16" spans="1:16" ht="15.75">
      <c r="A16" s="242" t="s">
        <v>12</v>
      </c>
      <c r="B16" s="278">
        <v>5124721</v>
      </c>
      <c r="C16" s="278">
        <v>5099404.3</v>
      </c>
      <c r="D16" s="278">
        <v>0</v>
      </c>
      <c r="E16" s="278">
        <f t="shared" si="0"/>
        <v>5099404.3</v>
      </c>
      <c r="F16" s="278">
        <v>0</v>
      </c>
      <c r="G16" s="278">
        <v>84000</v>
      </c>
      <c r="H16" s="278">
        <v>0</v>
      </c>
      <c r="I16" s="280" t="s">
        <v>12</v>
      </c>
      <c r="J16" s="278">
        <v>0</v>
      </c>
      <c r="K16" s="278">
        <v>0</v>
      </c>
      <c r="L16" s="278">
        <v>4899404.3</v>
      </c>
      <c r="M16" s="278">
        <v>0</v>
      </c>
      <c r="N16" s="278">
        <v>0</v>
      </c>
      <c r="O16" s="278">
        <v>116000</v>
      </c>
      <c r="P16" s="278">
        <v>0</v>
      </c>
    </row>
    <row r="17" spans="1:16" ht="15.75">
      <c r="A17" s="242" t="s">
        <v>17</v>
      </c>
      <c r="B17" s="278">
        <v>25000</v>
      </c>
      <c r="C17" s="278">
        <f>SUM(B17)</f>
        <v>25000</v>
      </c>
      <c r="D17" s="278">
        <v>0</v>
      </c>
      <c r="E17" s="278">
        <f t="shared" si="0"/>
        <v>25000</v>
      </c>
      <c r="F17" s="278">
        <v>25000</v>
      </c>
      <c r="G17" s="278">
        <v>0</v>
      </c>
      <c r="H17" s="278">
        <v>0</v>
      </c>
      <c r="I17" s="280" t="s">
        <v>17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</row>
    <row r="18" spans="1:16" ht="15.75">
      <c r="A18" s="242" t="s">
        <v>13</v>
      </c>
      <c r="B18" s="278">
        <v>4020000</v>
      </c>
      <c r="C18" s="278">
        <v>3526104.84</v>
      </c>
      <c r="D18" s="278">
        <v>0</v>
      </c>
      <c r="E18" s="278">
        <f t="shared" si="0"/>
        <v>3526104.84</v>
      </c>
      <c r="F18" s="278">
        <v>50600</v>
      </c>
      <c r="G18" s="278">
        <v>0</v>
      </c>
      <c r="H18" s="278">
        <v>2792000</v>
      </c>
      <c r="I18" s="280" t="s">
        <v>13</v>
      </c>
      <c r="J18" s="278">
        <v>90000</v>
      </c>
      <c r="K18" s="278">
        <v>0</v>
      </c>
      <c r="L18" s="278">
        <v>485504.84</v>
      </c>
      <c r="M18" s="278">
        <v>0</v>
      </c>
      <c r="N18" s="278">
        <v>108000</v>
      </c>
      <c r="O18" s="278">
        <v>0</v>
      </c>
      <c r="P18" s="278">
        <v>0</v>
      </c>
    </row>
    <row r="19" spans="1:16" ht="15.75">
      <c r="A19" s="316" t="s">
        <v>304</v>
      </c>
      <c r="B19" s="281">
        <f>SUM(B8:B18)</f>
        <v>29305800</v>
      </c>
      <c r="C19" s="281">
        <f>SUM(C8:C18)</f>
        <v>26164340.61</v>
      </c>
      <c r="D19" s="281">
        <f>SUM(D8:D18)</f>
        <v>13161440</v>
      </c>
      <c r="E19" s="281">
        <f>SUM(E8:E18)</f>
        <v>39325780.61</v>
      </c>
      <c r="F19" s="281">
        <f>SUM(F9:F18)</f>
        <v>10121465.370000003</v>
      </c>
      <c r="G19" s="281">
        <f>SUM(G9:G18)</f>
        <v>380980</v>
      </c>
      <c r="H19" s="281">
        <f>SUM(H9:H18)</f>
        <v>4519355.3</v>
      </c>
      <c r="I19" s="317" t="s">
        <v>304</v>
      </c>
      <c r="J19" s="281">
        <f aca="true" t="shared" si="1" ref="J19:O19">SUM(J9:J18)</f>
        <v>149000</v>
      </c>
      <c r="K19" s="281">
        <f t="shared" si="1"/>
        <v>0</v>
      </c>
      <c r="L19" s="281">
        <f t="shared" si="1"/>
        <v>8193410.9399999995</v>
      </c>
      <c r="M19" s="281">
        <f t="shared" si="1"/>
        <v>75000</v>
      </c>
      <c r="N19" s="281">
        <f t="shared" si="1"/>
        <v>911970</v>
      </c>
      <c r="O19" s="281">
        <f t="shared" si="1"/>
        <v>657556</v>
      </c>
      <c r="P19" s="281">
        <f>SUM(P8:P18)</f>
        <v>14317043</v>
      </c>
    </row>
    <row r="20" spans="1:16" ht="15.75">
      <c r="A20" s="240" t="s">
        <v>20</v>
      </c>
      <c r="B20" s="278"/>
      <c r="C20" s="278"/>
      <c r="D20" s="278"/>
      <c r="E20" s="278"/>
      <c r="F20" s="278"/>
      <c r="G20" s="278"/>
      <c r="H20" s="278"/>
      <c r="I20" s="279" t="s">
        <v>20</v>
      </c>
      <c r="J20" s="278"/>
      <c r="K20" s="278"/>
      <c r="L20" s="278"/>
      <c r="M20" s="278"/>
      <c r="N20" s="278"/>
      <c r="O20" s="278"/>
      <c r="P20" s="278"/>
    </row>
    <row r="21" spans="1:16" ht="15.75">
      <c r="A21" s="242" t="s">
        <v>423</v>
      </c>
      <c r="B21" s="278">
        <v>285000</v>
      </c>
      <c r="C21" s="278">
        <v>529035.26</v>
      </c>
      <c r="D21" s="278">
        <v>0</v>
      </c>
      <c r="E21" s="278">
        <f>SUM(C21:D21)</f>
        <v>529035.26</v>
      </c>
      <c r="F21" s="278">
        <v>0</v>
      </c>
      <c r="G21" s="278">
        <v>0</v>
      </c>
      <c r="H21" s="278">
        <v>0</v>
      </c>
      <c r="I21" s="242" t="s">
        <v>423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</row>
    <row r="22" spans="1:16" ht="15.75">
      <c r="A22" s="243" t="s">
        <v>424</v>
      </c>
      <c r="B22" s="282">
        <v>174700</v>
      </c>
      <c r="C22" s="278">
        <v>142075</v>
      </c>
      <c r="D22" s="282">
        <v>0</v>
      </c>
      <c r="E22" s="278">
        <f aca="true" t="shared" si="2" ref="E22:E27">SUM(C22:D22)</f>
        <v>142075</v>
      </c>
      <c r="F22" s="282">
        <v>0</v>
      </c>
      <c r="G22" s="282">
        <v>0</v>
      </c>
      <c r="H22" s="282">
        <v>0</v>
      </c>
      <c r="I22" s="243" t="s">
        <v>424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</row>
    <row r="23" spans="1:16" ht="15.75">
      <c r="A23" s="242" t="s">
        <v>425</v>
      </c>
      <c r="B23" s="278">
        <v>100000</v>
      </c>
      <c r="C23" s="278">
        <v>136681.34</v>
      </c>
      <c r="D23" s="278">
        <v>0</v>
      </c>
      <c r="E23" s="278">
        <f t="shared" si="2"/>
        <v>136681.34</v>
      </c>
      <c r="F23" s="278">
        <v>0</v>
      </c>
      <c r="G23" s="278">
        <v>0</v>
      </c>
      <c r="H23" s="278">
        <v>0</v>
      </c>
      <c r="I23" s="242" t="s">
        <v>425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</row>
    <row r="24" spans="1:16" ht="15.75">
      <c r="A24" s="242" t="s">
        <v>426</v>
      </c>
      <c r="B24" s="278">
        <v>302100</v>
      </c>
      <c r="C24" s="278">
        <v>44600</v>
      </c>
      <c r="D24" s="278">
        <v>0</v>
      </c>
      <c r="E24" s="278">
        <f t="shared" si="2"/>
        <v>44600</v>
      </c>
      <c r="F24" s="278">
        <v>0</v>
      </c>
      <c r="G24" s="278">
        <v>0</v>
      </c>
      <c r="H24" s="278">
        <v>0</v>
      </c>
      <c r="I24" s="242" t="s">
        <v>426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</row>
    <row r="25" spans="1:16" ht="15.75">
      <c r="A25" s="242" t="s">
        <v>427</v>
      </c>
      <c r="B25" s="278">
        <v>16944000</v>
      </c>
      <c r="C25" s="278">
        <v>18643772.19</v>
      </c>
      <c r="D25" s="278">
        <v>0</v>
      </c>
      <c r="E25" s="278">
        <f t="shared" si="2"/>
        <v>18643772.19</v>
      </c>
      <c r="F25" s="278">
        <v>0</v>
      </c>
      <c r="G25" s="278">
        <v>0</v>
      </c>
      <c r="H25" s="278">
        <v>0</v>
      </c>
      <c r="I25" s="242" t="s">
        <v>427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</row>
    <row r="26" spans="1:16" ht="15.75">
      <c r="A26" s="242" t="s">
        <v>428</v>
      </c>
      <c r="B26" s="278">
        <v>11500000</v>
      </c>
      <c r="C26" s="278">
        <v>9676512</v>
      </c>
      <c r="D26" s="278">
        <v>0</v>
      </c>
      <c r="E26" s="278">
        <f t="shared" si="2"/>
        <v>9676512</v>
      </c>
      <c r="F26" s="278">
        <v>0</v>
      </c>
      <c r="G26" s="278">
        <v>0</v>
      </c>
      <c r="H26" s="278">
        <v>0</v>
      </c>
      <c r="I26" s="242" t="s">
        <v>428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</row>
    <row r="27" spans="1:16" ht="15.75">
      <c r="A27" s="242" t="s">
        <v>429</v>
      </c>
      <c r="B27" s="278">
        <v>0</v>
      </c>
      <c r="C27" s="278">
        <f>SUM(B27)</f>
        <v>0</v>
      </c>
      <c r="D27" s="278">
        <f>13161440</f>
        <v>13161440</v>
      </c>
      <c r="E27" s="278">
        <f t="shared" si="2"/>
        <v>13161440</v>
      </c>
      <c r="F27" s="278">
        <v>0</v>
      </c>
      <c r="G27" s="278">
        <v>0</v>
      </c>
      <c r="H27" s="278">
        <v>0</v>
      </c>
      <c r="I27" s="242" t="s">
        <v>429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</row>
    <row r="28" spans="1:16" ht="16.5" thickBot="1">
      <c r="A28" s="320" t="s">
        <v>305</v>
      </c>
      <c r="B28" s="288">
        <f>SUM(B21:B27)</f>
        <v>29305800</v>
      </c>
      <c r="C28" s="288">
        <f>SUM(C21:C27)</f>
        <v>29172675.790000003</v>
      </c>
      <c r="D28" s="288">
        <f>SUM(D21:D27)</f>
        <v>13161440</v>
      </c>
      <c r="E28" s="288">
        <f>SUM(E21:E27)</f>
        <v>42334115.79000001</v>
      </c>
      <c r="F28" s="288">
        <f>SUM(F21:F27)</f>
        <v>0</v>
      </c>
      <c r="G28" s="288">
        <v>0</v>
      </c>
      <c r="H28" s="288">
        <v>0</v>
      </c>
      <c r="I28" s="322" t="s">
        <v>305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</row>
    <row r="29" spans="1:16" ht="16.5" thickTop="1">
      <c r="A29" s="318" t="s">
        <v>306</v>
      </c>
      <c r="B29" s="283"/>
      <c r="C29" s="283"/>
      <c r="D29" s="283"/>
      <c r="E29" s="319">
        <f>E28-E19</f>
        <v>3008335.180000007</v>
      </c>
      <c r="F29" s="283"/>
      <c r="G29" s="283"/>
      <c r="H29" s="283"/>
      <c r="I29" s="321" t="s">
        <v>432</v>
      </c>
      <c r="J29" s="283"/>
      <c r="K29" s="283"/>
      <c r="L29" s="283"/>
      <c r="M29" s="283"/>
      <c r="N29" s="283"/>
      <c r="O29" s="283"/>
      <c r="P29" s="283"/>
    </row>
    <row r="31" spans="1:11" ht="18.75">
      <c r="A31" s="286"/>
      <c r="B31" s="286"/>
      <c r="C31" s="286"/>
      <c r="D31" s="286"/>
      <c r="E31" s="286"/>
      <c r="F31" s="286"/>
      <c r="G31" s="286"/>
      <c r="H31" s="286"/>
      <c r="I31" s="289" t="s">
        <v>345</v>
      </c>
      <c r="K31" s="239"/>
    </row>
    <row r="32" spans="1:11" ht="18.75">
      <c r="A32" s="286"/>
      <c r="B32" s="286"/>
      <c r="C32" s="286"/>
      <c r="D32" s="286"/>
      <c r="E32" s="286"/>
      <c r="F32" s="286"/>
      <c r="G32" s="286"/>
      <c r="H32" s="286"/>
      <c r="I32" s="289" t="s">
        <v>346</v>
      </c>
      <c r="K32" s="239"/>
    </row>
    <row r="33" spans="1:16" ht="18.75">
      <c r="A33" s="286"/>
      <c r="B33" s="286"/>
      <c r="C33" s="286"/>
      <c r="D33" s="286"/>
      <c r="E33" s="286"/>
      <c r="F33" s="286"/>
      <c r="G33" s="286"/>
      <c r="H33" s="286"/>
      <c r="I33" s="289" t="s">
        <v>347</v>
      </c>
      <c r="K33" s="239"/>
      <c r="M33" s="239"/>
      <c r="N33" s="239"/>
      <c r="O33" s="239"/>
      <c r="P33" s="239"/>
    </row>
  </sheetData>
  <sheetProtection/>
  <mergeCells count="19">
    <mergeCell ref="A1:H1"/>
    <mergeCell ref="A2:H2"/>
    <mergeCell ref="A3:H3"/>
    <mergeCell ref="L4:L6"/>
    <mergeCell ref="M4:M6"/>
    <mergeCell ref="I4:I6"/>
    <mergeCell ref="G4:G6"/>
    <mergeCell ref="H4:H6"/>
    <mergeCell ref="J4:J6"/>
    <mergeCell ref="N4:N6"/>
    <mergeCell ref="O4:O6"/>
    <mergeCell ref="P4:P6"/>
    <mergeCell ref="A4:A6"/>
    <mergeCell ref="B4:B6"/>
    <mergeCell ref="E4:E6"/>
    <mergeCell ref="F4:F6"/>
    <mergeCell ref="C4:C6"/>
    <mergeCell ref="D4:D6"/>
    <mergeCell ref="K4:K6"/>
  </mergeCells>
  <printOptions/>
  <pageMargins left="0.56" right="0.14" top="0.4" bottom="0.25" header="0.31496062992125984" footer="0.1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8.57421875" style="239" customWidth="1"/>
    <col min="2" max="2" width="15.28125" style="284" customWidth="1"/>
    <col min="3" max="3" width="12.421875" style="284" customWidth="1"/>
    <col min="4" max="4" width="14.8515625" style="284" customWidth="1"/>
    <col min="5" max="5" width="13.00390625" style="284" customWidth="1"/>
    <col min="6" max="7" width="16.57421875" style="284" customWidth="1"/>
    <col min="8" max="8" width="12.57421875" style="284" customWidth="1"/>
    <col min="9" max="9" width="14.57421875" style="284" customWidth="1"/>
    <col min="10" max="10" width="29.421875" style="285" customWidth="1"/>
    <col min="11" max="11" width="14.421875" style="284" customWidth="1"/>
    <col min="12" max="12" width="15.00390625" style="284" customWidth="1"/>
    <col min="13" max="13" width="18.28125" style="284" customWidth="1"/>
    <col min="14" max="14" width="15.57421875" style="284" customWidth="1"/>
    <col min="15" max="15" width="15.421875" style="284" customWidth="1"/>
    <col min="16" max="16" width="14.7109375" style="284" customWidth="1"/>
    <col min="17" max="17" width="13.57421875" style="284" customWidth="1"/>
    <col min="18" max="16384" width="9.140625" style="239" customWidth="1"/>
  </cols>
  <sheetData>
    <row r="1" spans="1:17" ht="15.75">
      <c r="A1" s="429" t="s">
        <v>120</v>
      </c>
      <c r="B1" s="429"/>
      <c r="C1" s="429"/>
      <c r="D1" s="429"/>
      <c r="E1" s="429"/>
      <c r="F1" s="429"/>
      <c r="G1" s="429"/>
      <c r="H1" s="429"/>
      <c r="I1" s="429"/>
      <c r="J1" s="292"/>
      <c r="K1" s="290"/>
      <c r="L1" s="292"/>
      <c r="M1" s="292"/>
      <c r="N1" s="292"/>
      <c r="O1" s="292"/>
      <c r="P1" s="292"/>
      <c r="Q1" s="292"/>
    </row>
    <row r="2" spans="1:17" ht="15.75">
      <c r="A2" s="429" t="s">
        <v>433</v>
      </c>
      <c r="B2" s="429"/>
      <c r="C2" s="429"/>
      <c r="D2" s="429"/>
      <c r="E2" s="429"/>
      <c r="F2" s="429"/>
      <c r="G2" s="429"/>
      <c r="H2" s="429"/>
      <c r="I2" s="429"/>
      <c r="J2" s="292"/>
      <c r="K2" s="290"/>
      <c r="L2" s="292"/>
      <c r="M2" s="292"/>
      <c r="N2" s="292"/>
      <c r="O2" s="292"/>
      <c r="P2" s="292"/>
      <c r="Q2" s="292"/>
    </row>
    <row r="3" spans="1:17" ht="15.75">
      <c r="A3" s="436" t="s">
        <v>421</v>
      </c>
      <c r="B3" s="436"/>
      <c r="C3" s="436"/>
      <c r="D3" s="436"/>
      <c r="E3" s="436"/>
      <c r="F3" s="436"/>
      <c r="G3" s="436"/>
      <c r="H3" s="436"/>
      <c r="I3" s="436"/>
      <c r="J3" s="293"/>
      <c r="K3" s="291"/>
      <c r="L3" s="293"/>
      <c r="M3" s="293"/>
      <c r="N3" s="293"/>
      <c r="O3" s="293"/>
      <c r="P3" s="293"/>
      <c r="Q3" s="293"/>
    </row>
    <row r="4" spans="1:17" s="245" customFormat="1" ht="23.25" customHeight="1">
      <c r="A4" s="424" t="s">
        <v>0</v>
      </c>
      <c r="B4" s="433" t="s">
        <v>18</v>
      </c>
      <c r="C4" s="433" t="s">
        <v>430</v>
      </c>
      <c r="D4" s="433" t="s">
        <v>431</v>
      </c>
      <c r="E4" s="433" t="s">
        <v>434</v>
      </c>
      <c r="F4" s="433" t="s">
        <v>19</v>
      </c>
      <c r="G4" s="433" t="s">
        <v>294</v>
      </c>
      <c r="H4" s="433" t="s">
        <v>295</v>
      </c>
      <c r="I4" s="433" t="s">
        <v>296</v>
      </c>
      <c r="J4" s="437" t="s">
        <v>0</v>
      </c>
      <c r="K4" s="433" t="s">
        <v>297</v>
      </c>
      <c r="L4" s="433" t="s">
        <v>298</v>
      </c>
      <c r="M4" s="433" t="s">
        <v>299</v>
      </c>
      <c r="N4" s="433" t="s">
        <v>300</v>
      </c>
      <c r="O4" s="433" t="s">
        <v>301</v>
      </c>
      <c r="P4" s="433" t="s">
        <v>302</v>
      </c>
      <c r="Q4" s="433" t="s">
        <v>6</v>
      </c>
    </row>
    <row r="5" spans="1:17" s="245" customFormat="1" ht="15.75">
      <c r="A5" s="425"/>
      <c r="B5" s="434"/>
      <c r="C5" s="434"/>
      <c r="D5" s="434"/>
      <c r="E5" s="434"/>
      <c r="F5" s="434"/>
      <c r="G5" s="434"/>
      <c r="H5" s="434"/>
      <c r="I5" s="434"/>
      <c r="J5" s="438"/>
      <c r="K5" s="434"/>
      <c r="L5" s="434"/>
      <c r="M5" s="434"/>
      <c r="N5" s="434"/>
      <c r="O5" s="434"/>
      <c r="P5" s="434"/>
      <c r="Q5" s="434"/>
    </row>
    <row r="6" spans="1:17" s="245" customFormat="1" ht="15.75">
      <c r="A6" s="426"/>
      <c r="B6" s="435"/>
      <c r="C6" s="435"/>
      <c r="D6" s="435"/>
      <c r="E6" s="435"/>
      <c r="F6" s="435"/>
      <c r="G6" s="435"/>
      <c r="H6" s="435"/>
      <c r="I6" s="435"/>
      <c r="J6" s="439"/>
      <c r="K6" s="435"/>
      <c r="L6" s="435"/>
      <c r="M6" s="435"/>
      <c r="N6" s="435"/>
      <c r="O6" s="435"/>
      <c r="P6" s="435"/>
      <c r="Q6" s="435"/>
    </row>
    <row r="7" spans="1:17" ht="15.75">
      <c r="A7" s="240" t="s">
        <v>303</v>
      </c>
      <c r="B7" s="278"/>
      <c r="C7" s="278"/>
      <c r="D7" s="278"/>
      <c r="E7" s="278"/>
      <c r="F7" s="278"/>
      <c r="G7" s="278"/>
      <c r="H7" s="278"/>
      <c r="I7" s="278"/>
      <c r="J7" s="279" t="s">
        <v>303</v>
      </c>
      <c r="K7" s="278"/>
      <c r="L7" s="287"/>
      <c r="M7" s="278"/>
      <c r="N7" s="278"/>
      <c r="O7" s="278"/>
      <c r="P7" s="278"/>
      <c r="Q7" s="278"/>
    </row>
    <row r="8" spans="1:17" ht="15.75">
      <c r="A8" s="242" t="s">
        <v>6</v>
      </c>
      <c r="B8" s="278">
        <v>1770260</v>
      </c>
      <c r="C8" s="278">
        <v>1462643</v>
      </c>
      <c r="D8" s="278">
        <v>12854400</v>
      </c>
      <c r="E8" s="278">
        <v>0</v>
      </c>
      <c r="F8" s="278">
        <f>SUM(C8:E8)</f>
        <v>14317043</v>
      </c>
      <c r="G8" s="278">
        <v>0</v>
      </c>
      <c r="H8" s="278">
        <v>0</v>
      </c>
      <c r="I8" s="278">
        <v>0</v>
      </c>
      <c r="J8" s="280" t="s">
        <v>6</v>
      </c>
      <c r="K8" s="278">
        <v>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14317043</v>
      </c>
    </row>
    <row r="9" spans="1:17" ht="15.75">
      <c r="A9" s="242" t="s">
        <v>245</v>
      </c>
      <c r="B9" s="278">
        <v>3016720</v>
      </c>
      <c r="C9" s="278">
        <v>2909288</v>
      </c>
      <c r="D9" s="278">
        <v>0</v>
      </c>
      <c r="E9" s="278">
        <v>0</v>
      </c>
      <c r="F9" s="278">
        <f aca="true" t="shared" si="0" ref="F9:F18">SUM(C9:E9)</f>
        <v>2909288</v>
      </c>
      <c r="G9" s="278">
        <v>2909288</v>
      </c>
      <c r="H9" s="278">
        <v>0</v>
      </c>
      <c r="I9" s="278">
        <v>0</v>
      </c>
      <c r="J9" s="280" t="s">
        <v>245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</row>
    <row r="10" spans="1:17" ht="15.75">
      <c r="A10" s="242" t="s">
        <v>24</v>
      </c>
      <c r="B10" s="278">
        <v>5799370</v>
      </c>
      <c r="C10" s="278">
        <v>5513066.65</v>
      </c>
      <c r="D10" s="278">
        <v>200940</v>
      </c>
      <c r="E10" s="278">
        <v>0</v>
      </c>
      <c r="F10" s="278">
        <f t="shared" si="0"/>
        <v>5714006.65</v>
      </c>
      <c r="G10" s="278">
        <v>4565137.65</v>
      </c>
      <c r="H10" s="278">
        <v>0</v>
      </c>
      <c r="I10" s="278">
        <v>200940</v>
      </c>
      <c r="J10" s="280" t="s">
        <v>24</v>
      </c>
      <c r="K10" s="278">
        <v>0</v>
      </c>
      <c r="L10" s="278">
        <v>0</v>
      </c>
      <c r="M10" s="278">
        <v>947929</v>
      </c>
      <c r="N10" s="278">
        <v>0</v>
      </c>
      <c r="O10" s="278">
        <v>0</v>
      </c>
      <c r="P10" s="278">
        <v>0</v>
      </c>
      <c r="Q10" s="278">
        <v>0</v>
      </c>
    </row>
    <row r="11" spans="1:17" ht="15.75">
      <c r="A11" s="242" t="s">
        <v>7</v>
      </c>
      <c r="B11" s="278">
        <v>995200</v>
      </c>
      <c r="C11" s="278">
        <v>716250</v>
      </c>
      <c r="D11" s="278">
        <v>0</v>
      </c>
      <c r="E11" s="278">
        <v>0</v>
      </c>
      <c r="F11" s="278">
        <f t="shared" si="0"/>
        <v>716250</v>
      </c>
      <c r="G11" s="278">
        <v>648600</v>
      </c>
      <c r="H11" s="278">
        <v>0</v>
      </c>
      <c r="I11" s="278">
        <v>0</v>
      </c>
      <c r="J11" s="280" t="s">
        <v>7</v>
      </c>
      <c r="K11" s="278">
        <v>0</v>
      </c>
      <c r="L11" s="278">
        <v>0</v>
      </c>
      <c r="M11" s="278">
        <v>67650</v>
      </c>
      <c r="N11" s="278">
        <v>0</v>
      </c>
      <c r="O11" s="278">
        <v>0</v>
      </c>
      <c r="P11" s="278">
        <v>0</v>
      </c>
      <c r="Q11" s="278">
        <v>0</v>
      </c>
    </row>
    <row r="12" spans="1:17" ht="15.75">
      <c r="A12" s="242" t="s">
        <v>8</v>
      </c>
      <c r="B12" s="278">
        <v>4241600</v>
      </c>
      <c r="C12" s="278">
        <v>3193379.23</v>
      </c>
      <c r="D12" s="278">
        <v>70400</v>
      </c>
      <c r="E12" s="278">
        <v>0</v>
      </c>
      <c r="F12" s="278">
        <f t="shared" si="0"/>
        <v>3263779.23</v>
      </c>
      <c r="G12" s="278">
        <v>1107259.23</v>
      </c>
      <c r="H12" s="278">
        <v>296980</v>
      </c>
      <c r="I12" s="278">
        <v>211200</v>
      </c>
      <c r="J12" s="280" t="s">
        <v>8</v>
      </c>
      <c r="K12" s="278">
        <v>0</v>
      </c>
      <c r="L12" s="278">
        <v>0</v>
      </c>
      <c r="M12" s="278">
        <v>769370</v>
      </c>
      <c r="N12" s="278">
        <v>75000</v>
      </c>
      <c r="O12" s="278">
        <v>803970</v>
      </c>
      <c r="P12" s="278">
        <v>0</v>
      </c>
      <c r="Q12" s="278">
        <v>0</v>
      </c>
    </row>
    <row r="13" spans="1:17" ht="15.75">
      <c r="A13" s="242" t="s">
        <v>9</v>
      </c>
      <c r="B13" s="278">
        <v>3115029</v>
      </c>
      <c r="C13" s="278">
        <v>2747325.5</v>
      </c>
      <c r="D13" s="278">
        <v>35700</v>
      </c>
      <c r="E13" s="278">
        <v>0</v>
      </c>
      <c r="F13" s="278">
        <f t="shared" si="0"/>
        <v>2783025.5</v>
      </c>
      <c r="G13" s="278">
        <v>261551.4</v>
      </c>
      <c r="H13" s="278">
        <v>0</v>
      </c>
      <c r="I13" s="278">
        <v>1315215.3</v>
      </c>
      <c r="J13" s="280" t="s">
        <v>9</v>
      </c>
      <c r="K13" s="278">
        <v>0</v>
      </c>
      <c r="L13" s="278">
        <v>0</v>
      </c>
      <c r="M13" s="278">
        <v>664702.8</v>
      </c>
      <c r="N13" s="278">
        <v>0</v>
      </c>
      <c r="O13" s="278">
        <v>0</v>
      </c>
      <c r="P13" s="278">
        <v>541556</v>
      </c>
      <c r="Q13" s="278">
        <v>0</v>
      </c>
    </row>
    <row r="14" spans="1:17" ht="15.75">
      <c r="A14" s="242" t="s">
        <v>10</v>
      </c>
      <c r="B14" s="278">
        <v>569000</v>
      </c>
      <c r="C14" s="278">
        <v>465542.96</v>
      </c>
      <c r="D14" s="278">
        <v>0</v>
      </c>
      <c r="E14" s="278">
        <v>0</v>
      </c>
      <c r="F14" s="278">
        <f t="shared" si="0"/>
        <v>465542.96</v>
      </c>
      <c r="G14" s="278">
        <v>465542.96</v>
      </c>
      <c r="H14" s="278">
        <v>0</v>
      </c>
      <c r="I14" s="278">
        <v>0</v>
      </c>
      <c r="J14" s="280" t="s">
        <v>10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</row>
    <row r="15" spans="1:17" ht="15.75">
      <c r="A15" s="242" t="s">
        <v>11</v>
      </c>
      <c r="B15" s="278">
        <v>628900</v>
      </c>
      <c r="C15" s="278">
        <v>506336.13</v>
      </c>
      <c r="D15" s="278">
        <v>0</v>
      </c>
      <c r="E15" s="278">
        <v>0</v>
      </c>
      <c r="F15" s="278">
        <f t="shared" si="0"/>
        <v>506336.13</v>
      </c>
      <c r="G15" s="278">
        <v>88486.13</v>
      </c>
      <c r="H15" s="278">
        <v>0</v>
      </c>
      <c r="I15" s="278">
        <v>0</v>
      </c>
      <c r="J15" s="280" t="s">
        <v>11</v>
      </c>
      <c r="K15" s="278">
        <v>59000</v>
      </c>
      <c r="L15" s="278">
        <v>0</v>
      </c>
      <c r="M15" s="278">
        <v>358850</v>
      </c>
      <c r="N15" s="278">
        <v>0</v>
      </c>
      <c r="O15" s="278">
        <v>0</v>
      </c>
      <c r="P15" s="278">
        <v>0</v>
      </c>
      <c r="Q15" s="278">
        <v>0</v>
      </c>
    </row>
    <row r="16" spans="1:17" ht="15.75">
      <c r="A16" s="242" t="s">
        <v>12</v>
      </c>
      <c r="B16" s="278">
        <v>5124721</v>
      </c>
      <c r="C16" s="278">
        <v>5099404.3</v>
      </c>
      <c r="D16" s="278">
        <v>0</v>
      </c>
      <c r="E16" s="278">
        <v>4720639</v>
      </c>
      <c r="F16" s="278">
        <f t="shared" si="0"/>
        <v>9820043.3</v>
      </c>
      <c r="G16" s="278">
        <v>0</v>
      </c>
      <c r="H16" s="278">
        <v>84000</v>
      </c>
      <c r="I16" s="278">
        <v>0</v>
      </c>
      <c r="J16" s="280" t="s">
        <v>12</v>
      </c>
      <c r="K16" s="278">
        <v>0</v>
      </c>
      <c r="L16" s="278">
        <v>0</v>
      </c>
      <c r="M16" s="278">
        <v>4899404.3</v>
      </c>
      <c r="N16" s="278">
        <v>0</v>
      </c>
      <c r="O16" s="278">
        <v>0</v>
      </c>
      <c r="P16" s="278">
        <v>116000</v>
      </c>
      <c r="Q16" s="278">
        <v>0</v>
      </c>
    </row>
    <row r="17" spans="1:17" ht="15.75">
      <c r="A17" s="242" t="s">
        <v>17</v>
      </c>
      <c r="B17" s="278">
        <v>25000</v>
      </c>
      <c r="C17" s="278">
        <f>SUM(B17)</f>
        <v>25000</v>
      </c>
      <c r="D17" s="278">
        <v>0</v>
      </c>
      <c r="E17" s="278">
        <v>0</v>
      </c>
      <c r="F17" s="278">
        <f t="shared" si="0"/>
        <v>25000</v>
      </c>
      <c r="G17" s="278">
        <v>25000</v>
      </c>
      <c r="H17" s="278">
        <v>0</v>
      </c>
      <c r="I17" s="278">
        <v>0</v>
      </c>
      <c r="J17" s="280" t="s">
        <v>17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</row>
    <row r="18" spans="1:17" ht="15.75">
      <c r="A18" s="242" t="s">
        <v>13</v>
      </c>
      <c r="B18" s="278">
        <v>4020000</v>
      </c>
      <c r="C18" s="278">
        <v>3526104.84</v>
      </c>
      <c r="D18" s="278">
        <v>0</v>
      </c>
      <c r="E18" s="278">
        <v>0</v>
      </c>
      <c r="F18" s="278">
        <f t="shared" si="0"/>
        <v>3526104.84</v>
      </c>
      <c r="G18" s="278">
        <v>50600</v>
      </c>
      <c r="H18" s="278">
        <v>0</v>
      </c>
      <c r="I18" s="278">
        <v>2792000</v>
      </c>
      <c r="J18" s="280" t="s">
        <v>13</v>
      </c>
      <c r="K18" s="278">
        <v>90000</v>
      </c>
      <c r="L18" s="278">
        <v>0</v>
      </c>
      <c r="M18" s="278">
        <v>485504.84</v>
      </c>
      <c r="N18" s="278">
        <v>0</v>
      </c>
      <c r="O18" s="278">
        <v>108000</v>
      </c>
      <c r="P18" s="278">
        <v>0</v>
      </c>
      <c r="Q18" s="278">
        <v>0</v>
      </c>
    </row>
    <row r="19" spans="1:17" ht="15.75">
      <c r="A19" s="316" t="s">
        <v>304</v>
      </c>
      <c r="B19" s="281">
        <f>SUM(B8:B18)</f>
        <v>29305800</v>
      </c>
      <c r="C19" s="281">
        <f>SUM(C8:C18)</f>
        <v>26164340.61</v>
      </c>
      <c r="D19" s="281">
        <f>SUM(D8:D18)</f>
        <v>13161440</v>
      </c>
      <c r="E19" s="281">
        <f>SUM(E8:E18)</f>
        <v>4720639</v>
      </c>
      <c r="F19" s="281">
        <f>SUM(F8:F18)</f>
        <v>44046419.61</v>
      </c>
      <c r="G19" s="281">
        <f>SUM(G9:G18)</f>
        <v>10121465.370000003</v>
      </c>
      <c r="H19" s="281">
        <f>SUM(H9:H18)</f>
        <v>380980</v>
      </c>
      <c r="I19" s="281">
        <f>SUM(I9:I18)</f>
        <v>4519355.3</v>
      </c>
      <c r="J19" s="317" t="s">
        <v>304</v>
      </c>
      <c r="K19" s="281">
        <f aca="true" t="shared" si="1" ref="K19:P19">SUM(K9:K18)</f>
        <v>149000</v>
      </c>
      <c r="L19" s="281">
        <f t="shared" si="1"/>
        <v>0</v>
      </c>
      <c r="M19" s="281">
        <f t="shared" si="1"/>
        <v>8193410.9399999995</v>
      </c>
      <c r="N19" s="281">
        <f t="shared" si="1"/>
        <v>75000</v>
      </c>
      <c r="O19" s="281">
        <f t="shared" si="1"/>
        <v>911970</v>
      </c>
      <c r="P19" s="281">
        <f t="shared" si="1"/>
        <v>657556</v>
      </c>
      <c r="Q19" s="281">
        <f>SUM(Q8:Q18)</f>
        <v>14317043</v>
      </c>
    </row>
    <row r="20" spans="1:17" ht="15.75">
      <c r="A20" s="240" t="s">
        <v>20</v>
      </c>
      <c r="B20" s="278"/>
      <c r="C20" s="278"/>
      <c r="D20" s="278"/>
      <c r="E20" s="278"/>
      <c r="F20" s="278"/>
      <c r="G20" s="278"/>
      <c r="H20" s="278"/>
      <c r="I20" s="278"/>
      <c r="J20" s="279" t="s">
        <v>20</v>
      </c>
      <c r="K20" s="278"/>
      <c r="L20" s="278"/>
      <c r="M20" s="278"/>
      <c r="N20" s="278"/>
      <c r="O20" s="278"/>
      <c r="P20" s="278"/>
      <c r="Q20" s="278"/>
    </row>
    <row r="21" spans="1:17" ht="15.75">
      <c r="A21" s="242" t="s">
        <v>423</v>
      </c>
      <c r="B21" s="278">
        <v>285000</v>
      </c>
      <c r="C21" s="278">
        <v>529035.26</v>
      </c>
      <c r="D21" s="278">
        <v>0</v>
      </c>
      <c r="E21" s="278">
        <v>0</v>
      </c>
      <c r="F21" s="278">
        <f>SUM(C21:D21)</f>
        <v>529035.26</v>
      </c>
      <c r="G21" s="278">
        <v>0</v>
      </c>
      <c r="H21" s="278">
        <v>0</v>
      </c>
      <c r="I21" s="278">
        <v>0</v>
      </c>
      <c r="J21" s="242" t="s">
        <v>423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</row>
    <row r="22" spans="1:17" ht="15.75">
      <c r="A22" s="243" t="s">
        <v>424</v>
      </c>
      <c r="B22" s="282">
        <v>174700</v>
      </c>
      <c r="C22" s="278">
        <v>142075</v>
      </c>
      <c r="D22" s="282">
        <v>0</v>
      </c>
      <c r="E22" s="282">
        <v>0</v>
      </c>
      <c r="F22" s="278">
        <f aca="true" t="shared" si="2" ref="F22:F27">SUM(C22:D22)</f>
        <v>142075</v>
      </c>
      <c r="G22" s="282">
        <v>0</v>
      </c>
      <c r="H22" s="282">
        <v>0</v>
      </c>
      <c r="I22" s="282">
        <v>0</v>
      </c>
      <c r="J22" s="243" t="s">
        <v>424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</row>
    <row r="23" spans="1:17" ht="15.75">
      <c r="A23" s="242" t="s">
        <v>425</v>
      </c>
      <c r="B23" s="278">
        <v>100000</v>
      </c>
      <c r="C23" s="278">
        <v>136681.34</v>
      </c>
      <c r="D23" s="278">
        <v>0</v>
      </c>
      <c r="E23" s="278">
        <v>0</v>
      </c>
      <c r="F23" s="278">
        <f t="shared" si="2"/>
        <v>136681.34</v>
      </c>
      <c r="G23" s="278">
        <v>0</v>
      </c>
      <c r="H23" s="278">
        <v>0</v>
      </c>
      <c r="I23" s="278">
        <v>0</v>
      </c>
      <c r="J23" s="242" t="s">
        <v>425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  <c r="Q23" s="278">
        <v>0</v>
      </c>
    </row>
    <row r="24" spans="1:17" ht="15.75">
      <c r="A24" s="242" t="s">
        <v>426</v>
      </c>
      <c r="B24" s="278">
        <v>302100</v>
      </c>
      <c r="C24" s="278">
        <v>44600</v>
      </c>
      <c r="D24" s="278">
        <v>0</v>
      </c>
      <c r="E24" s="278">
        <v>0</v>
      </c>
      <c r="F24" s="278">
        <f t="shared" si="2"/>
        <v>44600</v>
      </c>
      <c r="G24" s="278">
        <v>0</v>
      </c>
      <c r="H24" s="278">
        <v>0</v>
      </c>
      <c r="I24" s="278">
        <v>0</v>
      </c>
      <c r="J24" s="242" t="s">
        <v>426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78">
        <v>0</v>
      </c>
    </row>
    <row r="25" spans="1:17" ht="15.75">
      <c r="A25" s="242" t="s">
        <v>427</v>
      </c>
      <c r="B25" s="278">
        <v>16944000</v>
      </c>
      <c r="C25" s="278">
        <v>18643772.19</v>
      </c>
      <c r="D25" s="278">
        <v>0</v>
      </c>
      <c r="E25" s="278">
        <v>0</v>
      </c>
      <c r="F25" s="278">
        <f t="shared" si="2"/>
        <v>18643772.19</v>
      </c>
      <c r="G25" s="278">
        <v>0</v>
      </c>
      <c r="H25" s="278">
        <v>0</v>
      </c>
      <c r="I25" s="278">
        <v>0</v>
      </c>
      <c r="J25" s="242" t="s">
        <v>427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</row>
    <row r="26" spans="1:17" ht="15.75">
      <c r="A26" s="242" t="s">
        <v>428</v>
      </c>
      <c r="B26" s="278">
        <v>11500000</v>
      </c>
      <c r="C26" s="278">
        <v>9676512</v>
      </c>
      <c r="D26" s="278">
        <v>0</v>
      </c>
      <c r="E26" s="278">
        <v>0</v>
      </c>
      <c r="F26" s="278">
        <f t="shared" si="2"/>
        <v>9676512</v>
      </c>
      <c r="G26" s="278">
        <v>0</v>
      </c>
      <c r="H26" s="278">
        <v>0</v>
      </c>
      <c r="I26" s="278">
        <v>0</v>
      </c>
      <c r="J26" s="242" t="s">
        <v>428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</row>
    <row r="27" spans="1:17" ht="15.75">
      <c r="A27" s="242" t="s">
        <v>429</v>
      </c>
      <c r="B27" s="278">
        <v>0</v>
      </c>
      <c r="C27" s="278">
        <f>SUM(B27)</f>
        <v>0</v>
      </c>
      <c r="D27" s="278">
        <v>13161440</v>
      </c>
      <c r="E27" s="278">
        <v>0</v>
      </c>
      <c r="F27" s="278">
        <f t="shared" si="2"/>
        <v>13161440</v>
      </c>
      <c r="G27" s="278">
        <v>0</v>
      </c>
      <c r="H27" s="278">
        <v>0</v>
      </c>
      <c r="I27" s="278">
        <v>0</v>
      </c>
      <c r="J27" s="242" t="s">
        <v>429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</row>
    <row r="28" spans="1:17" ht="16.5" thickBot="1">
      <c r="A28" s="320" t="s">
        <v>305</v>
      </c>
      <c r="B28" s="288">
        <f aca="true" t="shared" si="3" ref="B28:G28">SUM(B21:B27)</f>
        <v>29305800</v>
      </c>
      <c r="C28" s="288">
        <f t="shared" si="3"/>
        <v>29172675.790000003</v>
      </c>
      <c r="D28" s="288">
        <f t="shared" si="3"/>
        <v>13161440</v>
      </c>
      <c r="E28" s="288">
        <f t="shared" si="3"/>
        <v>0</v>
      </c>
      <c r="F28" s="288">
        <f t="shared" si="3"/>
        <v>42334115.79000001</v>
      </c>
      <c r="G28" s="288">
        <f t="shared" si="3"/>
        <v>0</v>
      </c>
      <c r="H28" s="288">
        <v>0</v>
      </c>
      <c r="I28" s="288">
        <v>0</v>
      </c>
      <c r="J28" s="322" t="s">
        <v>305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  <c r="Q28" s="288">
        <v>0</v>
      </c>
    </row>
    <row r="29" spans="1:17" ht="16.5" thickTop="1">
      <c r="A29" s="318" t="s">
        <v>306</v>
      </c>
      <c r="B29" s="283"/>
      <c r="C29" s="283"/>
      <c r="D29" s="283"/>
      <c r="E29" s="283"/>
      <c r="F29" s="319">
        <f>F28-F19</f>
        <v>-1712303.8199999928</v>
      </c>
      <c r="G29" s="283"/>
      <c r="H29" s="283"/>
      <c r="I29" s="283"/>
      <c r="J29" s="321" t="s">
        <v>432</v>
      </c>
      <c r="K29" s="283"/>
      <c r="L29" s="283"/>
      <c r="M29" s="283"/>
      <c r="N29" s="283"/>
      <c r="O29" s="283"/>
      <c r="P29" s="283"/>
      <c r="Q29" s="283"/>
    </row>
    <row r="31" spans="1:12" ht="18.75">
      <c r="A31" s="286"/>
      <c r="B31" s="286"/>
      <c r="C31" s="286"/>
      <c r="D31" s="286"/>
      <c r="E31" s="286"/>
      <c r="F31" s="286"/>
      <c r="G31" s="286"/>
      <c r="H31" s="286"/>
      <c r="I31" s="286"/>
      <c r="J31" s="289" t="s">
        <v>345</v>
      </c>
      <c r="L31" s="239"/>
    </row>
    <row r="32" spans="1:12" ht="18.75">
      <c r="A32" s="286"/>
      <c r="B32" s="286"/>
      <c r="C32" s="286"/>
      <c r="D32" s="286"/>
      <c r="E32" s="286"/>
      <c r="F32" s="286"/>
      <c r="G32" s="286"/>
      <c r="H32" s="286"/>
      <c r="I32" s="286"/>
      <c r="J32" s="289" t="s">
        <v>346</v>
      </c>
      <c r="L32" s="239"/>
    </row>
    <row r="33" spans="1:17" ht="18.75">
      <c r="A33" s="286"/>
      <c r="B33" s="286"/>
      <c r="C33" s="286"/>
      <c r="D33" s="286"/>
      <c r="E33" s="286"/>
      <c r="F33" s="286"/>
      <c r="G33" s="286"/>
      <c r="H33" s="286"/>
      <c r="I33" s="286"/>
      <c r="J33" s="289" t="s">
        <v>347</v>
      </c>
      <c r="L33" s="239"/>
      <c r="N33" s="239"/>
      <c r="O33" s="239"/>
      <c r="P33" s="239"/>
      <c r="Q33" s="239"/>
    </row>
  </sheetData>
  <sheetProtection/>
  <mergeCells count="20">
    <mergeCell ref="B4:B6"/>
    <mergeCell ref="G4:G6"/>
    <mergeCell ref="H4:H6"/>
    <mergeCell ref="E4:E6"/>
    <mergeCell ref="Q4:Q6"/>
    <mergeCell ref="I4:I6"/>
    <mergeCell ref="J4:J6"/>
    <mergeCell ref="K4:K6"/>
    <mergeCell ref="L4:L6"/>
    <mergeCell ref="F4:F6"/>
    <mergeCell ref="M4:M6"/>
    <mergeCell ref="P4:P6"/>
    <mergeCell ref="N4:N6"/>
    <mergeCell ref="O4:O6"/>
    <mergeCell ref="A1:I1"/>
    <mergeCell ref="A2:I2"/>
    <mergeCell ref="A3:I3"/>
    <mergeCell ref="C4:C6"/>
    <mergeCell ref="D4:D6"/>
    <mergeCell ref="A4:A6"/>
  </mergeCells>
  <printOptions/>
  <pageMargins left="0.45" right="0.14" top="0.3" bottom="0.22" header="0.21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B19" sqref="B19"/>
    </sheetView>
  </sheetViews>
  <sheetFormatPr defaultColWidth="9.140625" defaultRowHeight="12.75"/>
  <cols>
    <col min="1" max="1" width="9.140625" style="111" customWidth="1"/>
    <col min="2" max="2" width="80.28125" style="111" customWidth="1"/>
    <col min="3" max="16384" width="9.140625" style="111" customWidth="1"/>
  </cols>
  <sheetData>
    <row r="1" spans="1:5" ht="21">
      <c r="A1" s="365" t="s">
        <v>120</v>
      </c>
      <c r="B1" s="365"/>
      <c r="C1" s="253"/>
      <c r="D1" s="253"/>
      <c r="E1" s="253"/>
    </row>
    <row r="2" spans="1:5" ht="21">
      <c r="A2" s="365" t="s">
        <v>108</v>
      </c>
      <c r="B2" s="365"/>
      <c r="C2" s="253"/>
      <c r="D2" s="253"/>
      <c r="E2" s="253"/>
    </row>
    <row r="3" spans="1:14" ht="21">
      <c r="A3" s="366" t="s">
        <v>349</v>
      </c>
      <c r="B3" s="366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5" ht="21">
      <c r="A5" s="123" t="s">
        <v>317</v>
      </c>
    </row>
    <row r="6" ht="21">
      <c r="B6" s="123" t="s">
        <v>318</v>
      </c>
    </row>
    <row r="7" ht="21.75" customHeight="1">
      <c r="B7" s="254" t="s">
        <v>330</v>
      </c>
    </row>
    <row r="8" ht="21">
      <c r="B8" s="255" t="s">
        <v>325</v>
      </c>
    </row>
    <row r="9" ht="21">
      <c r="B9" s="255" t="s">
        <v>326</v>
      </c>
    </row>
    <row r="10" ht="21">
      <c r="B10" s="255" t="s">
        <v>327</v>
      </c>
    </row>
    <row r="11" ht="21">
      <c r="B11" s="254" t="s">
        <v>328</v>
      </c>
    </row>
    <row r="12" ht="21">
      <c r="B12" s="254" t="s">
        <v>329</v>
      </c>
    </row>
    <row r="14" ht="21">
      <c r="A14" s="123" t="s">
        <v>319</v>
      </c>
    </row>
    <row r="15" ht="21">
      <c r="B15" s="123" t="s">
        <v>320</v>
      </c>
    </row>
    <row r="16" ht="21">
      <c r="B16" s="111" t="s">
        <v>331</v>
      </c>
    </row>
    <row r="17" ht="21">
      <c r="B17" s="111" t="s">
        <v>321</v>
      </c>
    </row>
    <row r="18" ht="21">
      <c r="B18" s="111" t="s">
        <v>322</v>
      </c>
    </row>
    <row r="19" ht="21">
      <c r="B19" s="111" t="s">
        <v>323</v>
      </c>
    </row>
    <row r="20" ht="21">
      <c r="B20" s="123" t="s">
        <v>324</v>
      </c>
    </row>
    <row r="25" spans="1:6" s="177" customFormat="1" ht="20.25" customHeight="1">
      <c r="A25" s="174" t="s">
        <v>149</v>
      </c>
      <c r="B25" s="175"/>
      <c r="C25" s="176"/>
      <c r="D25" s="176"/>
      <c r="E25" s="176"/>
      <c r="F25" s="176"/>
    </row>
    <row r="26" spans="1:7" s="177" customFormat="1" ht="20.25" customHeight="1">
      <c r="A26" s="176" t="s">
        <v>211</v>
      </c>
      <c r="B26" s="175"/>
      <c r="C26" s="176"/>
      <c r="D26" s="176"/>
      <c r="E26" s="176"/>
      <c r="F26" s="176"/>
      <c r="G26" s="111"/>
    </row>
    <row r="27" spans="1:6" s="177" customFormat="1" ht="20.25" customHeight="1">
      <c r="A27" s="176" t="s">
        <v>212</v>
      </c>
      <c r="B27" s="175"/>
      <c r="C27" s="176"/>
      <c r="D27" s="176"/>
      <c r="E27" s="176"/>
      <c r="F27" s="176"/>
    </row>
  </sheetData>
  <sheetProtection/>
  <mergeCells count="3">
    <mergeCell ref="A1:B1"/>
    <mergeCell ref="A2:B2"/>
    <mergeCell ref="A3:B3"/>
  </mergeCells>
  <printOptions/>
  <pageMargins left="0.51" right="0.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2.8515625" style="127" customWidth="1"/>
    <col min="2" max="2" width="33.57421875" style="127" customWidth="1"/>
    <col min="3" max="3" width="15.28125" style="127" customWidth="1"/>
    <col min="4" max="4" width="3.00390625" style="127" customWidth="1"/>
    <col min="5" max="5" width="15.28125" style="127" customWidth="1"/>
    <col min="6" max="6" width="2.8515625" style="127" customWidth="1"/>
    <col min="7" max="7" width="15.28125" style="127" customWidth="1"/>
    <col min="8" max="8" width="3.00390625" style="127" customWidth="1"/>
    <col min="9" max="9" width="15.28125" style="127" customWidth="1"/>
    <col min="10" max="10" width="3.28125" style="127" customWidth="1"/>
    <col min="11" max="11" width="2.8515625" style="127" customWidth="1"/>
    <col min="12" max="12" width="15.8515625" style="127" customWidth="1"/>
    <col min="13" max="13" width="13.00390625" style="127" customWidth="1"/>
    <col min="14" max="14" width="3.28125" style="127" customWidth="1"/>
    <col min="15" max="16384" width="9.140625" style="127" customWidth="1"/>
  </cols>
  <sheetData>
    <row r="1" spans="1:16" ht="2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126"/>
      <c r="P1" s="126"/>
    </row>
    <row r="2" spans="1:16" ht="21">
      <c r="A2" s="367" t="s">
        <v>168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126"/>
      <c r="P2" s="126"/>
    </row>
    <row r="3" spans="1:16" ht="21">
      <c r="A3" s="366" t="s">
        <v>349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26"/>
      <c r="P3" s="126"/>
    </row>
    <row r="4" spans="1:16" ht="21">
      <c r="A4" s="368" t="s">
        <v>165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126"/>
      <c r="P4" s="126"/>
    </row>
    <row r="5" spans="1:16" ht="18.75">
      <c r="A5" s="369" t="s">
        <v>52</v>
      </c>
      <c r="B5" s="370"/>
      <c r="C5" s="369" t="s">
        <v>84</v>
      </c>
      <c r="D5" s="370"/>
      <c r="E5" s="373" t="s">
        <v>53</v>
      </c>
      <c r="F5" s="373"/>
      <c r="G5" s="375" t="s">
        <v>85</v>
      </c>
      <c r="H5" s="370"/>
      <c r="I5" s="379" t="s">
        <v>86</v>
      </c>
      <c r="J5" s="373"/>
      <c r="K5" s="376" t="s">
        <v>163</v>
      </c>
      <c r="L5" s="377"/>
      <c r="M5" s="377"/>
      <c r="N5" s="378"/>
      <c r="O5" s="126"/>
      <c r="P5" s="126"/>
    </row>
    <row r="6" spans="1:16" ht="18.75">
      <c r="A6" s="371"/>
      <c r="B6" s="372"/>
      <c r="C6" s="371"/>
      <c r="D6" s="372"/>
      <c r="E6" s="374"/>
      <c r="F6" s="374"/>
      <c r="G6" s="371"/>
      <c r="H6" s="372"/>
      <c r="I6" s="374"/>
      <c r="J6" s="374"/>
      <c r="K6" s="371" t="s">
        <v>164</v>
      </c>
      <c r="L6" s="372"/>
      <c r="M6" s="371" t="s">
        <v>49</v>
      </c>
      <c r="N6" s="372"/>
      <c r="O6" s="126"/>
      <c r="P6" s="126"/>
    </row>
    <row r="7" spans="1:16" ht="18.75">
      <c r="A7" s="128" t="s">
        <v>87</v>
      </c>
      <c r="B7" s="129" t="s">
        <v>88</v>
      </c>
      <c r="C7" s="130"/>
      <c r="D7" s="129"/>
      <c r="E7" s="130"/>
      <c r="F7" s="129"/>
      <c r="G7" s="130"/>
      <c r="H7" s="129"/>
      <c r="I7" s="130"/>
      <c r="J7" s="129"/>
      <c r="K7" s="131" t="s">
        <v>87</v>
      </c>
      <c r="L7" s="130" t="s">
        <v>89</v>
      </c>
      <c r="M7" s="132">
        <v>5088252</v>
      </c>
      <c r="N7" s="133">
        <v>99</v>
      </c>
      <c r="O7" s="134"/>
      <c r="P7" s="126"/>
    </row>
    <row r="8" spans="1:16" ht="18.75">
      <c r="A8" s="135"/>
      <c r="B8" s="136" t="s">
        <v>439</v>
      </c>
      <c r="C8" s="137">
        <v>270000</v>
      </c>
      <c r="D8" s="138" t="s">
        <v>5</v>
      </c>
      <c r="E8" s="139" t="s">
        <v>5</v>
      </c>
      <c r="F8" s="138"/>
      <c r="G8" s="140" t="s">
        <v>5</v>
      </c>
      <c r="H8" s="136"/>
      <c r="I8" s="137">
        <v>270000</v>
      </c>
      <c r="J8" s="138" t="s">
        <v>5</v>
      </c>
      <c r="K8" s="138"/>
      <c r="L8" s="141" t="s">
        <v>90</v>
      </c>
      <c r="M8" s="136"/>
      <c r="N8" s="142"/>
      <c r="O8" s="134"/>
      <c r="P8" s="126"/>
    </row>
    <row r="9" spans="1:16" ht="21">
      <c r="A9" s="135"/>
      <c r="B9" s="136" t="s">
        <v>91</v>
      </c>
      <c r="C9" s="137">
        <f>5652095+97000</f>
        <v>5749095</v>
      </c>
      <c r="D9" s="138" t="s">
        <v>5</v>
      </c>
      <c r="E9" s="143">
        <v>84000</v>
      </c>
      <c r="F9" s="138" t="s">
        <v>5</v>
      </c>
      <c r="G9" s="140" t="s">
        <v>5</v>
      </c>
      <c r="H9" s="136"/>
      <c r="I9" s="137">
        <f>5736095+97000</f>
        <v>5833095</v>
      </c>
      <c r="J9" s="138" t="s">
        <v>5</v>
      </c>
      <c r="K9" s="138" t="s">
        <v>92</v>
      </c>
      <c r="L9" s="144" t="s">
        <v>140</v>
      </c>
      <c r="M9" s="145">
        <v>2762817</v>
      </c>
      <c r="N9" s="142" t="s">
        <v>5</v>
      </c>
      <c r="O9" s="134"/>
      <c r="P9" s="146"/>
    </row>
    <row r="10" spans="1:16" ht="18.75">
      <c r="A10" s="135"/>
      <c r="B10" s="136" t="s">
        <v>139</v>
      </c>
      <c r="C10" s="137">
        <v>359520</v>
      </c>
      <c r="D10" s="138" t="s">
        <v>5</v>
      </c>
      <c r="E10" s="139" t="s">
        <v>5</v>
      </c>
      <c r="F10" s="138"/>
      <c r="G10" s="140" t="s">
        <v>5</v>
      </c>
      <c r="H10" s="136"/>
      <c r="I10" s="137">
        <v>359520</v>
      </c>
      <c r="J10" s="138" t="s">
        <v>5</v>
      </c>
      <c r="K10" s="138"/>
      <c r="L10" s="147" t="s">
        <v>141</v>
      </c>
      <c r="M10" s="145"/>
      <c r="N10" s="142"/>
      <c r="O10" s="134"/>
      <c r="P10" s="148"/>
    </row>
    <row r="11" spans="1:16" ht="18.75">
      <c r="A11" s="149" t="s">
        <v>92</v>
      </c>
      <c r="B11" s="150" t="s">
        <v>93</v>
      </c>
      <c r="C11" s="151"/>
      <c r="D11" s="152"/>
      <c r="E11" s="153"/>
      <c r="F11" s="152"/>
      <c r="G11" s="153"/>
      <c r="H11" s="150"/>
      <c r="I11" s="153"/>
      <c r="J11" s="152"/>
      <c r="K11" s="138" t="s">
        <v>142</v>
      </c>
      <c r="L11" s="147" t="s">
        <v>16</v>
      </c>
      <c r="M11" s="145">
        <v>4490100</v>
      </c>
      <c r="N11" s="142" t="s">
        <v>5</v>
      </c>
      <c r="O11" s="134"/>
      <c r="P11" s="148"/>
    </row>
    <row r="12" spans="1:16" ht="18.75">
      <c r="A12" s="156"/>
      <c r="B12" s="150" t="s">
        <v>94</v>
      </c>
      <c r="C12" s="151">
        <v>1673307</v>
      </c>
      <c r="D12" s="152" t="s">
        <v>5</v>
      </c>
      <c r="E12" s="324" t="s">
        <v>5</v>
      </c>
      <c r="F12" s="152"/>
      <c r="G12" s="328" t="s">
        <v>5</v>
      </c>
      <c r="H12" s="152"/>
      <c r="I12" s="182">
        <f>C12</f>
        <v>1673307</v>
      </c>
      <c r="J12" s="152" t="s">
        <v>5</v>
      </c>
      <c r="K12" s="152" t="s">
        <v>155</v>
      </c>
      <c r="L12" s="153" t="s">
        <v>156</v>
      </c>
      <c r="M12" s="154">
        <v>1792588</v>
      </c>
      <c r="N12" s="155" t="s">
        <v>5</v>
      </c>
      <c r="O12" s="134"/>
      <c r="P12" s="126"/>
    </row>
    <row r="13" spans="1:16" ht="18.75">
      <c r="A13" s="159"/>
      <c r="B13" s="136" t="s">
        <v>95</v>
      </c>
      <c r="C13" s="137">
        <v>2878700</v>
      </c>
      <c r="D13" s="138" t="s">
        <v>5</v>
      </c>
      <c r="E13" s="325" t="s">
        <v>5</v>
      </c>
      <c r="F13" s="138"/>
      <c r="G13" s="140" t="s">
        <v>5</v>
      </c>
      <c r="H13" s="138"/>
      <c r="I13" s="151">
        <f>C13</f>
        <v>2878700</v>
      </c>
      <c r="J13" s="138" t="s">
        <v>5</v>
      </c>
      <c r="K13" s="152"/>
      <c r="L13" s="157" t="s">
        <v>157</v>
      </c>
      <c r="M13" s="158"/>
      <c r="N13" s="155"/>
      <c r="O13" s="134"/>
      <c r="P13" s="126"/>
    </row>
    <row r="14" spans="1:16" ht="18.75">
      <c r="A14" s="159"/>
      <c r="B14" s="136" t="s">
        <v>96</v>
      </c>
      <c r="C14" s="137">
        <v>1239965</v>
      </c>
      <c r="D14" s="138">
        <v>99</v>
      </c>
      <c r="E14" s="160">
        <v>149500</v>
      </c>
      <c r="F14" s="138" t="s">
        <v>5</v>
      </c>
      <c r="G14" s="140" t="s">
        <v>5</v>
      </c>
      <c r="H14" s="138"/>
      <c r="I14" s="145">
        <f>C14+E14</f>
        <v>1389465</v>
      </c>
      <c r="J14" s="138">
        <v>99</v>
      </c>
      <c r="K14" s="138"/>
      <c r="L14" s="144"/>
      <c r="M14" s="145"/>
      <c r="N14" s="142"/>
      <c r="O14" s="134"/>
      <c r="P14" s="126"/>
    </row>
    <row r="15" spans="1:16" ht="18.75">
      <c r="A15" s="159"/>
      <c r="B15" s="136" t="s">
        <v>97</v>
      </c>
      <c r="C15" s="160">
        <v>191913</v>
      </c>
      <c r="D15" s="138" t="s">
        <v>5</v>
      </c>
      <c r="E15" s="160">
        <v>11800</v>
      </c>
      <c r="F15" s="138" t="s">
        <v>5</v>
      </c>
      <c r="G15" s="139" t="s">
        <v>5</v>
      </c>
      <c r="H15" s="138"/>
      <c r="I15" s="145">
        <f>C15+E15</f>
        <v>203713</v>
      </c>
      <c r="J15" s="138" t="s">
        <v>5</v>
      </c>
      <c r="K15" s="138"/>
      <c r="L15" s="144"/>
      <c r="M15" s="145"/>
      <c r="N15" s="142"/>
      <c r="O15" s="134"/>
      <c r="P15" s="126"/>
    </row>
    <row r="16" spans="1:16" ht="18.75">
      <c r="A16" s="159"/>
      <c r="B16" s="136" t="s">
        <v>98</v>
      </c>
      <c r="C16" s="137">
        <v>66690</v>
      </c>
      <c r="D16" s="138" t="s">
        <v>5</v>
      </c>
      <c r="E16" s="160">
        <v>892198</v>
      </c>
      <c r="F16" s="138" t="s">
        <v>5</v>
      </c>
      <c r="G16" s="139" t="s">
        <v>5</v>
      </c>
      <c r="H16" s="138"/>
      <c r="I16" s="145">
        <f>C16+E16</f>
        <v>958888</v>
      </c>
      <c r="J16" s="138" t="s">
        <v>5</v>
      </c>
      <c r="K16" s="138"/>
      <c r="L16" s="144"/>
      <c r="M16" s="136"/>
      <c r="N16" s="142"/>
      <c r="O16" s="134"/>
      <c r="P16" s="126"/>
    </row>
    <row r="17" spans="1:16" ht="18.75">
      <c r="A17" s="159"/>
      <c r="B17" s="136" t="s">
        <v>99</v>
      </c>
      <c r="C17" s="160">
        <v>10000</v>
      </c>
      <c r="D17" s="138" t="s">
        <v>5</v>
      </c>
      <c r="E17" s="139" t="s">
        <v>5</v>
      </c>
      <c r="F17" s="138"/>
      <c r="G17" s="140" t="s">
        <v>5</v>
      </c>
      <c r="H17" s="138"/>
      <c r="I17" s="145">
        <v>10000</v>
      </c>
      <c r="J17" s="138" t="s">
        <v>5</v>
      </c>
      <c r="K17" s="138"/>
      <c r="L17" s="144"/>
      <c r="M17" s="136"/>
      <c r="N17" s="142"/>
      <c r="O17" s="134"/>
      <c r="P17" s="126"/>
    </row>
    <row r="18" spans="1:16" ht="18.75">
      <c r="A18" s="159"/>
      <c r="B18" s="136" t="s">
        <v>100</v>
      </c>
      <c r="C18" s="137">
        <v>75259</v>
      </c>
      <c r="D18" s="138" t="s">
        <v>5</v>
      </c>
      <c r="E18" s="139" t="s">
        <v>5</v>
      </c>
      <c r="F18" s="138"/>
      <c r="G18" s="139" t="s">
        <v>5</v>
      </c>
      <c r="H18" s="138"/>
      <c r="I18" s="145">
        <f>C18</f>
        <v>75259</v>
      </c>
      <c r="J18" s="138" t="s">
        <v>5</v>
      </c>
      <c r="K18" s="138"/>
      <c r="L18" s="144"/>
      <c r="M18" s="145"/>
      <c r="N18" s="142"/>
      <c r="O18" s="134"/>
      <c r="P18" s="126"/>
    </row>
    <row r="19" spans="1:16" ht="18.75">
      <c r="A19" s="136"/>
      <c r="B19" s="136" t="s">
        <v>101</v>
      </c>
      <c r="C19" s="137">
        <v>122600</v>
      </c>
      <c r="D19" s="138" t="s">
        <v>5</v>
      </c>
      <c r="E19" s="160">
        <v>650</v>
      </c>
      <c r="F19" s="138"/>
      <c r="G19" s="139" t="s">
        <v>5</v>
      </c>
      <c r="H19" s="138"/>
      <c r="I19" s="145">
        <f>C19+E19</f>
        <v>123250</v>
      </c>
      <c r="J19" s="138" t="s">
        <v>5</v>
      </c>
      <c r="K19" s="138"/>
      <c r="L19" s="144"/>
      <c r="M19" s="136"/>
      <c r="N19" s="142"/>
      <c r="O19" s="134"/>
      <c r="P19" s="126"/>
    </row>
    <row r="20" spans="1:16" ht="18.75">
      <c r="A20" s="136"/>
      <c r="B20" s="136" t="s">
        <v>102</v>
      </c>
      <c r="C20" s="137">
        <v>284360</v>
      </c>
      <c r="D20" s="138" t="s">
        <v>5</v>
      </c>
      <c r="E20" s="160">
        <v>74200</v>
      </c>
      <c r="F20" s="138" t="s">
        <v>5</v>
      </c>
      <c r="G20" s="139" t="s">
        <v>5</v>
      </c>
      <c r="H20" s="138"/>
      <c r="I20" s="137">
        <f>C20+E20</f>
        <v>358560</v>
      </c>
      <c r="J20" s="138" t="s">
        <v>5</v>
      </c>
      <c r="K20" s="136"/>
      <c r="L20" s="141"/>
      <c r="M20" s="136"/>
      <c r="N20" s="161"/>
      <c r="O20" s="126"/>
      <c r="P20" s="126"/>
    </row>
    <row r="21" spans="1:16" ht="18.75">
      <c r="A21" s="162"/>
      <c r="B21" s="162"/>
      <c r="C21" s="163"/>
      <c r="D21" s="162"/>
      <c r="E21" s="164"/>
      <c r="F21" s="165"/>
      <c r="G21" s="166"/>
      <c r="H21" s="162"/>
      <c r="I21" s="167"/>
      <c r="J21" s="162"/>
      <c r="K21" s="326"/>
      <c r="L21" s="141"/>
      <c r="M21" s="326"/>
      <c r="N21" s="327"/>
      <c r="O21" s="126"/>
      <c r="P21" s="126"/>
    </row>
    <row r="22" spans="1:16" ht="20.25" customHeight="1">
      <c r="A22" s="153"/>
      <c r="B22" s="153"/>
      <c r="C22" s="168">
        <f>SUM(C8:C21)</f>
        <v>12921409</v>
      </c>
      <c r="D22" s="168">
        <v>99</v>
      </c>
      <c r="E22" s="168">
        <f>SUM(E9:E21)</f>
        <v>1212348</v>
      </c>
      <c r="F22" s="169" t="s">
        <v>5</v>
      </c>
      <c r="G22" s="170">
        <f>SUM(G8:G20)</f>
        <v>0</v>
      </c>
      <c r="H22" s="169" t="s">
        <v>5</v>
      </c>
      <c r="I22" s="168">
        <f>SUM(I8:I20)</f>
        <v>14133757</v>
      </c>
      <c r="J22" s="168">
        <v>99</v>
      </c>
      <c r="K22" s="171"/>
      <c r="L22" s="172"/>
      <c r="M22" s="168">
        <f>SUM(M7:M13)</f>
        <v>14133757</v>
      </c>
      <c r="N22" s="173">
        <f>SUM(N7)</f>
        <v>99</v>
      </c>
      <c r="O22" s="126"/>
      <c r="P22" s="126"/>
    </row>
    <row r="23" spans="1:16" ht="18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26"/>
      <c r="P23" s="126"/>
    </row>
    <row r="24" spans="1:16" ht="24" customHeight="1">
      <c r="A24" s="174" t="s">
        <v>208</v>
      </c>
      <c r="B24" s="175"/>
      <c r="C24" s="176"/>
      <c r="D24" s="176"/>
      <c r="E24" s="176"/>
      <c r="F24" s="176"/>
      <c r="G24" s="177"/>
      <c r="H24" s="177"/>
      <c r="I24" s="177"/>
      <c r="J24" s="177"/>
      <c r="K24" s="177"/>
      <c r="L24" s="177"/>
      <c r="M24" s="177"/>
      <c r="N24" s="177"/>
      <c r="O24" s="126"/>
      <c r="P24" s="126"/>
    </row>
    <row r="25" spans="1:7" s="177" customFormat="1" ht="20.25" customHeight="1">
      <c r="A25" s="176" t="s">
        <v>209</v>
      </c>
      <c r="B25" s="175"/>
      <c r="C25" s="176"/>
      <c r="D25" s="176"/>
      <c r="E25" s="176"/>
      <c r="F25" s="176"/>
      <c r="G25" s="111"/>
    </row>
    <row r="26" spans="1:6" s="177" customFormat="1" ht="20.25" customHeight="1">
      <c r="A26" s="176" t="s">
        <v>210</v>
      </c>
      <c r="B26" s="175"/>
      <c r="C26" s="176"/>
      <c r="D26" s="176"/>
      <c r="E26" s="176"/>
      <c r="F26" s="176"/>
    </row>
    <row r="27" spans="1:14" s="177" customFormat="1" ht="20.25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</row>
    <row r="28" ht="21.75" customHeight="1"/>
  </sheetData>
  <sheetProtection/>
  <mergeCells count="12">
    <mergeCell ref="A3:N3"/>
    <mergeCell ref="I5:J6"/>
    <mergeCell ref="A1:N1"/>
    <mergeCell ref="A2:N2"/>
    <mergeCell ref="A4:N4"/>
    <mergeCell ref="A5:B6"/>
    <mergeCell ref="C5:D6"/>
    <mergeCell ref="E5:F6"/>
    <mergeCell ref="G5:H6"/>
    <mergeCell ref="K5:N5"/>
    <mergeCell ref="K6:L6"/>
    <mergeCell ref="M6:N6"/>
  </mergeCells>
  <printOptions/>
  <pageMargins left="0.25" right="0.2" top="0.3" bottom="0.22" header="0.22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7109375" style="2" customWidth="1"/>
    <col min="2" max="2" width="22.421875" style="2" customWidth="1"/>
    <col min="3" max="3" width="25.421875" style="12" customWidth="1"/>
    <col min="4" max="16384" width="9.140625" style="2" customWidth="1"/>
  </cols>
  <sheetData>
    <row r="1" spans="1:7" ht="23.25">
      <c r="A1" s="380" t="s">
        <v>120</v>
      </c>
      <c r="B1" s="380"/>
      <c r="C1" s="380"/>
      <c r="D1" s="84"/>
      <c r="E1" s="84"/>
      <c r="F1" s="84"/>
      <c r="G1" s="84"/>
    </row>
    <row r="2" spans="1:3" ht="23.25">
      <c r="A2" s="381" t="s">
        <v>51</v>
      </c>
      <c r="B2" s="381"/>
      <c r="C2" s="381"/>
    </row>
    <row r="3" spans="1:3" ht="23.25">
      <c r="A3" s="381" t="s">
        <v>350</v>
      </c>
      <c r="B3" s="381"/>
      <c r="C3" s="381"/>
    </row>
    <row r="4" spans="1:3" ht="23.25">
      <c r="A4" s="13" t="s">
        <v>52</v>
      </c>
      <c r="B4" s="13" t="s">
        <v>53</v>
      </c>
      <c r="C4" s="13" t="s">
        <v>50</v>
      </c>
    </row>
    <row r="5" spans="1:3" ht="23.25">
      <c r="A5" s="4" t="s">
        <v>43</v>
      </c>
      <c r="B5" s="7"/>
      <c r="C5" s="6"/>
    </row>
    <row r="6" spans="1:3" ht="23.25">
      <c r="A6" s="5" t="s">
        <v>143</v>
      </c>
      <c r="B6" s="7">
        <v>90500</v>
      </c>
      <c r="C6" s="6" t="s">
        <v>145</v>
      </c>
    </row>
    <row r="7" spans="1:3" ht="23.25">
      <c r="A7" s="5" t="s">
        <v>144</v>
      </c>
      <c r="B7" s="7"/>
      <c r="C7" s="6" t="s">
        <v>145</v>
      </c>
    </row>
    <row r="8" spans="1:3" ht="23.25">
      <c r="A8" s="11" t="s">
        <v>354</v>
      </c>
      <c r="B8" s="9">
        <v>59000</v>
      </c>
      <c r="C8" s="8" t="s">
        <v>145</v>
      </c>
    </row>
    <row r="9" spans="1:3" ht="23.25">
      <c r="A9" s="89" t="s">
        <v>355</v>
      </c>
      <c r="B9" s="82"/>
      <c r="C9" s="85"/>
    </row>
    <row r="10" spans="1:3" ht="23.25">
      <c r="A10" s="11" t="s">
        <v>356</v>
      </c>
      <c r="B10" s="9">
        <v>11800</v>
      </c>
      <c r="C10" s="8" t="s">
        <v>145</v>
      </c>
    </row>
    <row r="11" spans="1:3" ht="23.25">
      <c r="A11" s="4" t="s">
        <v>436</v>
      </c>
      <c r="B11" s="7"/>
      <c r="C11" s="6"/>
    </row>
    <row r="12" spans="1:3" ht="23.25">
      <c r="A12" s="11" t="s">
        <v>437</v>
      </c>
      <c r="B12" s="9">
        <v>892198</v>
      </c>
      <c r="C12" s="8" t="s">
        <v>438</v>
      </c>
    </row>
    <row r="13" spans="1:3" ht="23.25">
      <c r="A13" s="4" t="s">
        <v>162</v>
      </c>
      <c r="B13" s="7"/>
      <c r="C13" s="6"/>
    </row>
    <row r="14" spans="1:3" ht="23.25">
      <c r="A14" s="11" t="s">
        <v>357</v>
      </c>
      <c r="B14" s="9">
        <v>650</v>
      </c>
      <c r="C14" s="8" t="s">
        <v>145</v>
      </c>
    </row>
    <row r="15" spans="1:3" ht="23.25">
      <c r="A15" s="4" t="s">
        <v>42</v>
      </c>
      <c r="B15" s="7"/>
      <c r="C15" s="6"/>
    </row>
    <row r="16" spans="1:3" ht="23.25">
      <c r="A16" s="5" t="s">
        <v>351</v>
      </c>
      <c r="B16" s="7">
        <f>29000+16000</f>
        <v>45000</v>
      </c>
      <c r="C16" s="6" t="s">
        <v>145</v>
      </c>
    </row>
    <row r="17" spans="1:4" ht="26.25">
      <c r="A17" s="5" t="s">
        <v>161</v>
      </c>
      <c r="B17" s="7">
        <v>17000</v>
      </c>
      <c r="C17" s="6" t="s">
        <v>145</v>
      </c>
      <c r="D17" s="90"/>
    </row>
    <row r="18" spans="1:4" ht="26.25">
      <c r="A18" s="11" t="s">
        <v>352</v>
      </c>
      <c r="B18" s="9">
        <f>6200+6000</f>
        <v>12200</v>
      </c>
      <c r="C18" s="8" t="s">
        <v>145</v>
      </c>
      <c r="D18" s="90"/>
    </row>
    <row r="19" spans="1:4" ht="26.25">
      <c r="A19" s="4" t="s">
        <v>180</v>
      </c>
      <c r="B19" s="7"/>
      <c r="C19" s="6"/>
      <c r="D19" s="90"/>
    </row>
    <row r="20" spans="1:3" ht="23.25">
      <c r="A20" s="11" t="s">
        <v>353</v>
      </c>
      <c r="B20" s="9">
        <v>84000</v>
      </c>
      <c r="C20" s="8" t="s">
        <v>145</v>
      </c>
    </row>
    <row r="21" spans="1:3" ht="23.25">
      <c r="A21" s="3" t="s">
        <v>19</v>
      </c>
      <c r="B21" s="14">
        <f>SUM(B5:B20)</f>
        <v>1212348</v>
      </c>
      <c r="C21" s="8"/>
    </row>
    <row r="22" spans="1:3" ht="23.25">
      <c r="A22" s="91"/>
      <c r="B22" s="92"/>
      <c r="C22" s="93"/>
    </row>
    <row r="23" ht="23.25">
      <c r="B23" s="10"/>
    </row>
    <row r="24" spans="1:6" s="1" customFormat="1" ht="20.25" customHeight="1">
      <c r="A24" s="88" t="s">
        <v>152</v>
      </c>
      <c r="B24" s="86"/>
      <c r="C24" s="86"/>
      <c r="D24" s="87"/>
      <c r="E24" s="87"/>
      <c r="F24" s="87"/>
    </row>
    <row r="25" spans="1:7" s="1" customFormat="1" ht="20.25" customHeight="1">
      <c r="A25" s="87" t="s">
        <v>153</v>
      </c>
      <c r="B25" s="86"/>
      <c r="C25" s="86"/>
      <c r="D25" s="87"/>
      <c r="E25" s="87"/>
      <c r="F25" s="87"/>
      <c r="G25" s="2"/>
    </row>
    <row r="26" spans="1:6" s="1" customFormat="1" ht="20.25" customHeight="1">
      <c r="A26" s="87" t="s">
        <v>154</v>
      </c>
      <c r="B26" s="86"/>
      <c r="C26" s="86"/>
      <c r="D26" s="87"/>
      <c r="E26" s="87"/>
      <c r="F26" s="87"/>
    </row>
    <row r="27" ht="23.25">
      <c r="B27" s="10"/>
    </row>
    <row r="28" ht="23.25">
      <c r="B28" s="10"/>
    </row>
    <row r="29" ht="23.25">
      <c r="B29" s="10"/>
    </row>
    <row r="30" ht="23.25">
      <c r="B30" s="10"/>
    </row>
    <row r="31" ht="23.25">
      <c r="B31" s="10"/>
    </row>
    <row r="32" ht="23.25">
      <c r="B32" s="10"/>
    </row>
    <row r="33" ht="23.25">
      <c r="B33" s="10"/>
    </row>
    <row r="34" ht="23.25">
      <c r="B34" s="10"/>
    </row>
    <row r="35" ht="23.25">
      <c r="B35" s="10"/>
    </row>
    <row r="36" ht="23.25">
      <c r="B36" s="10"/>
    </row>
    <row r="37" ht="23.25">
      <c r="B37" s="10"/>
    </row>
    <row r="38" ht="23.25">
      <c r="B38" s="10"/>
    </row>
  </sheetData>
  <sheetProtection/>
  <mergeCells count="3">
    <mergeCell ref="A1:C1"/>
    <mergeCell ref="A2:C2"/>
    <mergeCell ref="A3:C3"/>
  </mergeCells>
  <printOptions/>
  <pageMargins left="0.44" right="0.37" top="0.62" bottom="0.5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8515625" style="111" customWidth="1"/>
    <col min="2" max="2" width="10.28125" style="111" customWidth="1"/>
    <col min="3" max="3" width="41.7109375" style="111" customWidth="1"/>
    <col min="4" max="4" width="17.7109375" style="111" customWidth="1"/>
    <col min="5" max="16384" width="9.140625" style="111" customWidth="1"/>
  </cols>
  <sheetData>
    <row r="1" spans="1:5" ht="21">
      <c r="A1" s="365" t="s">
        <v>120</v>
      </c>
      <c r="B1" s="365"/>
      <c r="C1" s="365"/>
      <c r="D1" s="365"/>
      <c r="E1" s="365"/>
    </row>
    <row r="2" spans="1:5" ht="21">
      <c r="A2" s="365" t="s">
        <v>108</v>
      </c>
      <c r="B2" s="365"/>
      <c r="C2" s="365"/>
      <c r="D2" s="365"/>
      <c r="E2" s="365"/>
    </row>
    <row r="3" spans="1:14" ht="21">
      <c r="A3" s="366" t="s">
        <v>349</v>
      </c>
      <c r="B3" s="366"/>
      <c r="C3" s="366"/>
      <c r="D3" s="366"/>
      <c r="E3" s="366"/>
      <c r="F3" s="179"/>
      <c r="G3" s="179"/>
      <c r="H3" s="179"/>
      <c r="I3" s="179"/>
      <c r="J3" s="179"/>
      <c r="K3" s="179"/>
      <c r="L3" s="179"/>
      <c r="M3" s="179"/>
      <c r="N3" s="179"/>
    </row>
    <row r="4" spans="1:5" ht="17.25" customHeight="1">
      <c r="A4" s="112"/>
      <c r="B4" s="112"/>
      <c r="C4" s="112"/>
      <c r="D4" s="112"/>
      <c r="E4" s="112"/>
    </row>
    <row r="5" ht="21">
      <c r="A5" s="123" t="s">
        <v>166</v>
      </c>
    </row>
    <row r="7" spans="1:4" ht="21">
      <c r="A7" s="111" t="s">
        <v>4</v>
      </c>
      <c r="D7" s="113">
        <v>0</v>
      </c>
    </row>
    <row r="8" spans="1:4" ht="21">
      <c r="A8" s="111" t="s">
        <v>109</v>
      </c>
      <c r="D8" s="113"/>
    </row>
    <row r="9" spans="2:4" ht="21">
      <c r="B9" s="111" t="s">
        <v>110</v>
      </c>
      <c r="C9" s="111" t="s">
        <v>146</v>
      </c>
      <c r="D9" s="113">
        <v>3615597.93</v>
      </c>
    </row>
    <row r="10" spans="2:4" ht="21">
      <c r="B10" s="111" t="s">
        <v>358</v>
      </c>
      <c r="C10" s="111" t="s">
        <v>359</v>
      </c>
      <c r="D10" s="113">
        <v>13562643.74</v>
      </c>
    </row>
    <row r="11" spans="2:4" ht="21">
      <c r="B11" s="111" t="s">
        <v>111</v>
      </c>
      <c r="C11" s="111" t="s">
        <v>147</v>
      </c>
      <c r="D11" s="113">
        <v>5811249.65</v>
      </c>
    </row>
    <row r="12" spans="3:4" ht="21">
      <c r="C12" s="111" t="s">
        <v>148</v>
      </c>
      <c r="D12" s="113">
        <v>827506.03</v>
      </c>
    </row>
    <row r="13" spans="3:4" ht="21">
      <c r="C13" s="111" t="s">
        <v>167</v>
      </c>
      <c r="D13" s="113">
        <v>257985.05</v>
      </c>
    </row>
    <row r="14" spans="2:4" ht="21">
      <c r="B14" s="111" t="s">
        <v>112</v>
      </c>
      <c r="D14" s="180">
        <f>SUM(D7:D13)</f>
        <v>24074982.400000002</v>
      </c>
    </row>
    <row r="18" spans="1:6" s="177" customFormat="1" ht="20.25" customHeight="1">
      <c r="A18" s="174" t="s">
        <v>149</v>
      </c>
      <c r="B18" s="175"/>
      <c r="C18" s="176"/>
      <c r="D18" s="176"/>
      <c r="E18" s="176"/>
      <c r="F18" s="176"/>
    </row>
    <row r="19" spans="1:7" s="177" customFormat="1" ht="20.25" customHeight="1">
      <c r="A19" s="176" t="s">
        <v>211</v>
      </c>
      <c r="B19" s="175"/>
      <c r="C19" s="176"/>
      <c r="D19" s="176"/>
      <c r="E19" s="176"/>
      <c r="F19" s="176"/>
      <c r="G19" s="111"/>
    </row>
    <row r="20" spans="1:6" s="177" customFormat="1" ht="20.25" customHeight="1">
      <c r="A20" s="176" t="s">
        <v>212</v>
      </c>
      <c r="B20" s="175"/>
      <c r="C20" s="176"/>
      <c r="D20" s="176"/>
      <c r="E20" s="176"/>
      <c r="F20" s="176"/>
    </row>
    <row r="22" ht="23.25">
      <c r="D22" s="18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.8515625" style="111" customWidth="1"/>
    <col min="2" max="2" width="7.7109375" style="111" customWidth="1"/>
    <col min="3" max="3" width="41.7109375" style="111" customWidth="1"/>
    <col min="4" max="4" width="17.7109375" style="111" customWidth="1"/>
    <col min="5" max="5" width="12.7109375" style="111" customWidth="1"/>
    <col min="6" max="16384" width="9.140625" style="111" customWidth="1"/>
  </cols>
  <sheetData>
    <row r="1" spans="1:5" ht="21">
      <c r="A1" s="365" t="s">
        <v>120</v>
      </c>
      <c r="B1" s="365"/>
      <c r="C1" s="365"/>
      <c r="D1" s="365"/>
      <c r="E1" s="365"/>
    </row>
    <row r="2" spans="1:5" ht="21">
      <c r="A2" s="365" t="s">
        <v>108</v>
      </c>
      <c r="B2" s="365"/>
      <c r="C2" s="365"/>
      <c r="D2" s="365"/>
      <c r="E2" s="365"/>
    </row>
    <row r="3" spans="1:14" ht="21">
      <c r="A3" s="366" t="s">
        <v>349</v>
      </c>
      <c r="B3" s="366"/>
      <c r="C3" s="366"/>
      <c r="D3" s="366"/>
      <c r="E3" s="366"/>
      <c r="F3" s="179"/>
      <c r="G3" s="179"/>
      <c r="H3" s="179"/>
      <c r="I3" s="179"/>
      <c r="J3" s="179"/>
      <c r="K3" s="179"/>
      <c r="L3" s="179"/>
      <c r="M3" s="179"/>
      <c r="N3" s="179"/>
    </row>
    <row r="4" spans="1:5" ht="17.25" customHeight="1">
      <c r="A4" s="112"/>
      <c r="B4" s="112"/>
      <c r="C4" s="112"/>
      <c r="D4" s="112"/>
      <c r="E4" s="112"/>
    </row>
    <row r="5" ht="21">
      <c r="A5" s="123" t="s">
        <v>337</v>
      </c>
    </row>
    <row r="7" spans="2:5" ht="21">
      <c r="B7" s="111" t="s">
        <v>360</v>
      </c>
      <c r="D7" s="113"/>
      <c r="E7" s="113">
        <v>30400</v>
      </c>
    </row>
    <row r="8" ht="21">
      <c r="D8" s="113"/>
    </row>
    <row r="9" ht="21">
      <c r="D9" s="113"/>
    </row>
    <row r="10" ht="21">
      <c r="D10" s="113"/>
    </row>
    <row r="11" spans="3:5" ht="21.75" thickBot="1">
      <c r="C11" s="123" t="s">
        <v>19</v>
      </c>
      <c r="D11" s="113"/>
      <c r="E11" s="277">
        <v>30400</v>
      </c>
    </row>
    <row r="12" ht="21.75" thickTop="1">
      <c r="D12" s="113"/>
    </row>
    <row r="13" ht="21">
      <c r="D13" s="180"/>
    </row>
    <row r="17" spans="1:6" s="177" customFormat="1" ht="20.25" customHeight="1">
      <c r="A17" s="174" t="s">
        <v>149</v>
      </c>
      <c r="B17" s="175"/>
      <c r="C17" s="176"/>
      <c r="D17" s="176"/>
      <c r="E17" s="176"/>
      <c r="F17" s="176"/>
    </row>
    <row r="18" spans="1:7" s="177" customFormat="1" ht="20.25" customHeight="1">
      <c r="A18" s="176" t="s">
        <v>211</v>
      </c>
      <c r="B18" s="175"/>
      <c r="C18" s="176"/>
      <c r="D18" s="176"/>
      <c r="E18" s="176"/>
      <c r="F18" s="176"/>
      <c r="G18" s="111"/>
    </row>
    <row r="19" spans="1:6" s="177" customFormat="1" ht="20.25" customHeight="1">
      <c r="A19" s="176" t="s">
        <v>338</v>
      </c>
      <c r="B19" s="175"/>
      <c r="C19" s="176"/>
      <c r="D19" s="176"/>
      <c r="E19" s="176"/>
      <c r="F19" s="176"/>
    </row>
    <row r="21" ht="23.25">
      <c r="D21" s="181"/>
    </row>
  </sheetData>
  <sheetProtection/>
  <mergeCells count="3">
    <mergeCell ref="A1:E1"/>
    <mergeCell ref="A2:E2"/>
    <mergeCell ref="A3:E3"/>
  </mergeCells>
  <printOptions/>
  <pageMargins left="0.45" right="0.2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28125" style="111" customWidth="1"/>
    <col min="2" max="2" width="29.7109375" style="111" customWidth="1"/>
    <col min="3" max="3" width="18.140625" style="112" customWidth="1"/>
    <col min="4" max="4" width="13.57421875" style="112" customWidth="1"/>
    <col min="5" max="5" width="20.7109375" style="113" customWidth="1"/>
    <col min="6" max="16384" width="9.140625" style="111" customWidth="1"/>
  </cols>
  <sheetData>
    <row r="1" spans="1:5" ht="21">
      <c r="A1" s="365" t="s">
        <v>120</v>
      </c>
      <c r="B1" s="365"/>
      <c r="C1" s="365"/>
      <c r="D1" s="365"/>
      <c r="E1" s="365"/>
    </row>
    <row r="2" spans="1:5" ht="21">
      <c r="A2" s="365" t="s">
        <v>108</v>
      </c>
      <c r="B2" s="365"/>
      <c r="C2" s="365"/>
      <c r="D2" s="365"/>
      <c r="E2" s="365"/>
    </row>
    <row r="3" spans="1:14" ht="21">
      <c r="A3" s="366" t="s">
        <v>349</v>
      </c>
      <c r="B3" s="366"/>
      <c r="C3" s="366"/>
      <c r="D3" s="366"/>
      <c r="E3" s="366"/>
      <c r="F3" s="179"/>
      <c r="G3" s="179"/>
      <c r="H3" s="179"/>
      <c r="I3" s="179"/>
      <c r="J3" s="179"/>
      <c r="K3" s="179"/>
      <c r="L3" s="179"/>
      <c r="M3" s="179"/>
      <c r="N3" s="179"/>
    </row>
    <row r="4" spans="1:5" ht="17.25" customHeight="1">
      <c r="A4" s="112"/>
      <c r="B4" s="112"/>
      <c r="E4" s="114"/>
    </row>
    <row r="5" ht="21">
      <c r="A5" s="123" t="s">
        <v>343</v>
      </c>
    </row>
    <row r="6" ht="13.5" customHeight="1">
      <c r="A6" s="123"/>
    </row>
    <row r="7" spans="2:5" ht="21">
      <c r="B7" s="188" t="s">
        <v>213</v>
      </c>
      <c r="C7" s="188" t="s">
        <v>214</v>
      </c>
      <c r="D7" s="188" t="s">
        <v>215</v>
      </c>
      <c r="E7" s="190" t="s">
        <v>49</v>
      </c>
    </row>
    <row r="8" spans="2:5" ht="21">
      <c r="B8" s="117" t="s">
        <v>132</v>
      </c>
      <c r="C8" s="120">
        <v>2553</v>
      </c>
      <c r="D8" s="120">
        <v>1</v>
      </c>
      <c r="E8" s="186">
        <v>41.83</v>
      </c>
    </row>
    <row r="9" spans="2:5" ht="21">
      <c r="B9" s="119"/>
      <c r="C9" s="120">
        <v>2554</v>
      </c>
      <c r="D9" s="120">
        <v>4</v>
      </c>
      <c r="E9" s="186">
        <v>86.15</v>
      </c>
    </row>
    <row r="10" spans="2:5" ht="21">
      <c r="B10" s="119"/>
      <c r="C10" s="120">
        <v>2555</v>
      </c>
      <c r="D10" s="120">
        <v>6</v>
      </c>
      <c r="E10" s="186">
        <v>129.85</v>
      </c>
    </row>
    <row r="11" spans="2:5" ht="21">
      <c r="B11" s="119"/>
      <c r="C11" s="120">
        <v>2556</v>
      </c>
      <c r="D11" s="120">
        <v>16</v>
      </c>
      <c r="E11" s="186">
        <v>371.22</v>
      </c>
    </row>
    <row r="12" spans="2:5" ht="21">
      <c r="B12" s="119"/>
      <c r="C12" s="120">
        <v>2557</v>
      </c>
      <c r="D12" s="120">
        <v>17</v>
      </c>
      <c r="E12" s="186">
        <v>417.68</v>
      </c>
    </row>
    <row r="13" spans="2:5" ht="21">
      <c r="B13" s="119"/>
      <c r="C13" s="120">
        <v>2558</v>
      </c>
      <c r="D13" s="120">
        <v>22</v>
      </c>
      <c r="E13" s="186">
        <v>624.96</v>
      </c>
    </row>
    <row r="14" spans="2:5" ht="21">
      <c r="B14" s="121"/>
      <c r="C14" s="116">
        <v>2559</v>
      </c>
      <c r="D14" s="116">
        <v>104</v>
      </c>
      <c r="E14" s="187">
        <v>3373.9</v>
      </c>
    </row>
    <row r="15" spans="2:5" ht="21">
      <c r="B15" s="382" t="s">
        <v>19</v>
      </c>
      <c r="C15" s="383"/>
      <c r="D15" s="188">
        <f>SUM(D8:D14)</f>
        <v>170</v>
      </c>
      <c r="E15" s="189">
        <f>SUM(E8:E14)</f>
        <v>5045.59</v>
      </c>
    </row>
    <row r="16" spans="2:5" ht="21">
      <c r="B16" s="382" t="s">
        <v>112</v>
      </c>
      <c r="C16" s="383"/>
      <c r="D16" s="188">
        <v>170</v>
      </c>
      <c r="E16" s="189">
        <v>5045.59</v>
      </c>
    </row>
    <row r="24" spans="1:6" s="177" customFormat="1" ht="20.25" customHeight="1">
      <c r="A24" s="174" t="s">
        <v>149</v>
      </c>
      <c r="B24" s="175"/>
      <c r="C24" s="176"/>
      <c r="D24" s="176"/>
      <c r="E24" s="176"/>
      <c r="F24" s="176"/>
    </row>
    <row r="25" spans="1:7" s="177" customFormat="1" ht="20.25" customHeight="1">
      <c r="A25" s="176" t="s">
        <v>211</v>
      </c>
      <c r="B25" s="175"/>
      <c r="C25" s="176"/>
      <c r="D25" s="176"/>
      <c r="E25" s="176"/>
      <c r="F25" s="176"/>
      <c r="G25" s="111"/>
    </row>
    <row r="26" spans="1:6" s="177" customFormat="1" ht="20.25" customHeight="1">
      <c r="A26" s="176" t="s">
        <v>212</v>
      </c>
      <c r="B26" s="175"/>
      <c r="C26" s="176"/>
      <c r="D26" s="176"/>
      <c r="E26" s="176"/>
      <c r="F26" s="176"/>
    </row>
    <row r="29" ht="23.25">
      <c r="B29" s="181"/>
    </row>
  </sheetData>
  <sheetProtection/>
  <mergeCells count="5">
    <mergeCell ref="A1:E1"/>
    <mergeCell ref="A2:E2"/>
    <mergeCell ref="A3:E3"/>
    <mergeCell ref="B15:C15"/>
    <mergeCell ref="B16:C16"/>
  </mergeCells>
  <printOptions/>
  <pageMargins left="0.51" right="0.4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G36" sqref="G36"/>
    </sheetView>
  </sheetViews>
  <sheetFormatPr defaultColWidth="9.140625" defaultRowHeight="12.75"/>
  <cols>
    <col min="1" max="1" width="15.421875" style="257" customWidth="1"/>
    <col min="2" max="2" width="22.28125" style="257" customWidth="1"/>
    <col min="3" max="3" width="18.140625" style="257" customWidth="1"/>
    <col min="4" max="4" width="19.28125" style="257" bestFit="1" customWidth="1"/>
    <col min="5" max="5" width="26.140625" style="257" customWidth="1"/>
    <col min="6" max="6" width="26.00390625" style="257" customWidth="1"/>
    <col min="7" max="7" width="13.57421875" style="276" customWidth="1"/>
    <col min="8" max="8" width="3.8515625" style="112" customWidth="1"/>
    <col min="9" max="16384" width="9.140625" style="111" customWidth="1"/>
  </cols>
  <sheetData>
    <row r="1" spans="1:8" ht="21">
      <c r="A1" s="365" t="s">
        <v>120</v>
      </c>
      <c r="B1" s="365"/>
      <c r="C1" s="365"/>
      <c r="D1" s="365"/>
      <c r="E1" s="365"/>
      <c r="F1" s="365"/>
      <c r="G1" s="365"/>
      <c r="H1" s="365"/>
    </row>
    <row r="2" spans="1:8" ht="21">
      <c r="A2" s="365" t="s">
        <v>168</v>
      </c>
      <c r="B2" s="365"/>
      <c r="C2" s="365"/>
      <c r="D2" s="365"/>
      <c r="E2" s="365"/>
      <c r="F2" s="365"/>
      <c r="G2" s="365"/>
      <c r="H2" s="365"/>
    </row>
    <row r="3" spans="1:8" ht="21">
      <c r="A3" s="365" t="s">
        <v>361</v>
      </c>
      <c r="B3" s="365"/>
      <c r="C3" s="365"/>
      <c r="D3" s="365"/>
      <c r="E3" s="365"/>
      <c r="F3" s="365"/>
      <c r="G3" s="365"/>
      <c r="H3" s="365"/>
    </row>
    <row r="4" spans="1:7" ht="24" customHeight="1">
      <c r="A4" s="191" t="s">
        <v>342</v>
      </c>
      <c r="B4" s="191"/>
      <c r="C4" s="191"/>
      <c r="D4" s="191"/>
      <c r="E4" s="191"/>
      <c r="F4" s="191"/>
      <c r="G4" s="256"/>
    </row>
    <row r="5" spans="1:8" ht="24" customHeight="1">
      <c r="A5" s="188" t="s">
        <v>169</v>
      </c>
      <c r="B5" s="188" t="s">
        <v>170</v>
      </c>
      <c r="C5" s="188" t="s">
        <v>171</v>
      </c>
      <c r="D5" s="188" t="s">
        <v>172</v>
      </c>
      <c r="E5" s="188" t="s">
        <v>173</v>
      </c>
      <c r="F5" s="188" t="s">
        <v>174</v>
      </c>
      <c r="G5" s="384" t="s">
        <v>49</v>
      </c>
      <c r="H5" s="384"/>
    </row>
    <row r="6" spans="1:8" ht="24" customHeight="1">
      <c r="A6" s="258" t="s">
        <v>145</v>
      </c>
      <c r="B6" s="258" t="s">
        <v>182</v>
      </c>
      <c r="C6" s="258" t="s">
        <v>183</v>
      </c>
      <c r="D6" s="258" t="s">
        <v>7</v>
      </c>
      <c r="E6" s="258" t="s">
        <v>187</v>
      </c>
      <c r="F6" s="258" t="s">
        <v>190</v>
      </c>
      <c r="G6" s="259">
        <v>450000</v>
      </c>
      <c r="H6" s="115" t="s">
        <v>5</v>
      </c>
    </row>
    <row r="7" spans="1:8" ht="24" customHeight="1">
      <c r="A7" s="260"/>
      <c r="B7" s="260"/>
      <c r="C7" s="260"/>
      <c r="D7" s="260"/>
      <c r="E7" s="260" t="s">
        <v>188</v>
      </c>
      <c r="F7" s="260" t="s">
        <v>151</v>
      </c>
      <c r="G7" s="120"/>
      <c r="H7" s="120"/>
    </row>
    <row r="8" spans="1:8" ht="24" customHeight="1">
      <c r="A8" s="260"/>
      <c r="B8" s="260"/>
      <c r="C8" s="260"/>
      <c r="D8" s="260"/>
      <c r="E8" s="260" t="s">
        <v>189</v>
      </c>
      <c r="F8" s="260"/>
      <c r="G8" s="120"/>
      <c r="H8" s="120"/>
    </row>
    <row r="9" spans="1:8" ht="24" customHeight="1">
      <c r="A9" s="258" t="s">
        <v>145</v>
      </c>
      <c r="B9" s="258" t="s">
        <v>178</v>
      </c>
      <c r="C9" s="258" t="s">
        <v>179</v>
      </c>
      <c r="D9" s="258" t="s">
        <v>12</v>
      </c>
      <c r="E9" s="258" t="s">
        <v>362</v>
      </c>
      <c r="F9" s="258" t="s">
        <v>363</v>
      </c>
      <c r="G9" s="261">
        <v>95000</v>
      </c>
      <c r="H9" s="118" t="s">
        <v>5</v>
      </c>
    </row>
    <row r="10" spans="1:8" ht="24" customHeight="1">
      <c r="A10" s="263"/>
      <c r="B10" s="263"/>
      <c r="C10" s="263"/>
      <c r="D10" s="263"/>
      <c r="E10" s="263"/>
      <c r="F10" s="263" t="s">
        <v>364</v>
      </c>
      <c r="G10" s="264"/>
      <c r="H10" s="116"/>
    </row>
    <row r="11" spans="1:8" ht="24" customHeight="1">
      <c r="A11" s="260" t="s">
        <v>145</v>
      </c>
      <c r="B11" s="260" t="s">
        <v>178</v>
      </c>
      <c r="C11" s="265" t="s">
        <v>179</v>
      </c>
      <c r="D11" s="260" t="s">
        <v>12</v>
      </c>
      <c r="E11" s="260" t="s">
        <v>362</v>
      </c>
      <c r="F11" s="260" t="s">
        <v>366</v>
      </c>
      <c r="G11" s="262">
        <v>40700</v>
      </c>
      <c r="H11" s="120" t="s">
        <v>5</v>
      </c>
    </row>
    <row r="12" spans="1:8" ht="24" customHeight="1">
      <c r="A12" s="263"/>
      <c r="B12" s="263"/>
      <c r="C12" s="263"/>
      <c r="D12" s="263"/>
      <c r="E12" s="263"/>
      <c r="F12" s="263" t="s">
        <v>365</v>
      </c>
      <c r="G12" s="264"/>
      <c r="H12" s="116"/>
    </row>
    <row r="13" spans="1:8" ht="24" customHeight="1">
      <c r="A13" s="260" t="s">
        <v>145</v>
      </c>
      <c r="B13" s="260" t="s">
        <v>367</v>
      </c>
      <c r="C13" s="260" t="s">
        <v>290</v>
      </c>
      <c r="D13" s="260" t="s">
        <v>12</v>
      </c>
      <c r="E13" s="260" t="s">
        <v>368</v>
      </c>
      <c r="F13" s="260" t="s">
        <v>370</v>
      </c>
      <c r="G13" s="262">
        <v>116000</v>
      </c>
      <c r="H13" s="120" t="s">
        <v>5</v>
      </c>
    </row>
    <row r="14" spans="1:8" ht="24" customHeight="1">
      <c r="A14" s="263"/>
      <c r="B14" s="263"/>
      <c r="C14" s="263" t="s">
        <v>291</v>
      </c>
      <c r="D14" s="263"/>
      <c r="E14" s="263" t="s">
        <v>369</v>
      </c>
      <c r="F14" s="263" t="s">
        <v>371</v>
      </c>
      <c r="G14" s="264"/>
      <c r="H14" s="116"/>
    </row>
    <row r="15" spans="1:8" ht="24" customHeight="1">
      <c r="A15" s="260" t="s">
        <v>145</v>
      </c>
      <c r="B15" s="260" t="s">
        <v>182</v>
      </c>
      <c r="C15" s="260" t="s">
        <v>183</v>
      </c>
      <c r="D15" s="260" t="s">
        <v>8</v>
      </c>
      <c r="E15" s="260" t="s">
        <v>372</v>
      </c>
      <c r="F15" s="260" t="s">
        <v>373</v>
      </c>
      <c r="G15" s="262">
        <v>9600</v>
      </c>
      <c r="H15" s="120" t="s">
        <v>5</v>
      </c>
    </row>
    <row r="16" spans="1:8" ht="24" customHeight="1">
      <c r="A16" s="294" t="s">
        <v>145</v>
      </c>
      <c r="B16" s="294" t="s">
        <v>182</v>
      </c>
      <c r="C16" s="294" t="s">
        <v>183</v>
      </c>
      <c r="D16" s="294" t="s">
        <v>8</v>
      </c>
      <c r="E16" s="294" t="s">
        <v>372</v>
      </c>
      <c r="F16" s="294" t="s">
        <v>374</v>
      </c>
      <c r="G16" s="295">
        <v>15000</v>
      </c>
      <c r="H16" s="296" t="s">
        <v>5</v>
      </c>
    </row>
    <row r="17" spans="1:8" ht="24" customHeight="1">
      <c r="A17" s="260" t="s">
        <v>375</v>
      </c>
      <c r="B17" s="260" t="s">
        <v>177</v>
      </c>
      <c r="C17" s="260" t="s">
        <v>376</v>
      </c>
      <c r="D17" s="260" t="s">
        <v>8</v>
      </c>
      <c r="E17" s="260" t="s">
        <v>379</v>
      </c>
      <c r="F17" s="260" t="s">
        <v>175</v>
      </c>
      <c r="G17" s="266">
        <v>2100</v>
      </c>
      <c r="H17" s="120" t="s">
        <v>5</v>
      </c>
    </row>
    <row r="18" spans="1:8" ht="24" customHeight="1">
      <c r="A18" s="260"/>
      <c r="B18" s="260"/>
      <c r="C18" s="260" t="s">
        <v>377</v>
      </c>
      <c r="D18" s="260"/>
      <c r="E18" s="260" t="s">
        <v>380</v>
      </c>
      <c r="F18" s="260" t="s">
        <v>176</v>
      </c>
      <c r="G18" s="266"/>
      <c r="H18" s="120"/>
    </row>
    <row r="19" spans="1:8" ht="24" customHeight="1">
      <c r="A19" s="263"/>
      <c r="B19" s="263"/>
      <c r="C19" s="263" t="s">
        <v>378</v>
      </c>
      <c r="D19" s="263"/>
      <c r="E19" s="263" t="s">
        <v>381</v>
      </c>
      <c r="F19" s="263"/>
      <c r="G19" s="267"/>
      <c r="H19" s="116"/>
    </row>
    <row r="20" spans="1:8" ht="24" customHeight="1">
      <c r="A20" s="260" t="s">
        <v>145</v>
      </c>
      <c r="B20" s="260" t="s">
        <v>178</v>
      </c>
      <c r="C20" s="260" t="s">
        <v>179</v>
      </c>
      <c r="D20" s="260" t="s">
        <v>12</v>
      </c>
      <c r="E20" s="260" t="s">
        <v>362</v>
      </c>
      <c r="F20" s="260" t="s">
        <v>382</v>
      </c>
      <c r="G20" s="262">
        <v>334000</v>
      </c>
      <c r="H20" s="120" t="s">
        <v>5</v>
      </c>
    </row>
    <row r="21" spans="1:8" ht="24" customHeight="1">
      <c r="A21" s="263"/>
      <c r="B21" s="263"/>
      <c r="C21" s="263"/>
      <c r="D21" s="263"/>
      <c r="E21" s="263"/>
      <c r="F21" s="263" t="s">
        <v>383</v>
      </c>
      <c r="G21" s="264"/>
      <c r="H21" s="116"/>
    </row>
    <row r="22" spans="1:8" ht="24" customHeight="1">
      <c r="A22" s="258" t="s">
        <v>145</v>
      </c>
      <c r="B22" s="258" t="s">
        <v>178</v>
      </c>
      <c r="C22" s="258" t="s">
        <v>179</v>
      </c>
      <c r="D22" s="258" t="s">
        <v>12</v>
      </c>
      <c r="E22" s="258" t="s">
        <v>362</v>
      </c>
      <c r="F22" s="258" t="s">
        <v>382</v>
      </c>
      <c r="G22" s="329">
        <v>333000</v>
      </c>
      <c r="H22" s="115" t="s">
        <v>5</v>
      </c>
    </row>
    <row r="23" spans="1:8" ht="24" customHeight="1">
      <c r="A23" s="263"/>
      <c r="B23" s="263"/>
      <c r="C23" s="263"/>
      <c r="D23" s="263"/>
      <c r="E23" s="263"/>
      <c r="F23" s="263" t="s">
        <v>384</v>
      </c>
      <c r="G23" s="264"/>
      <c r="H23" s="116"/>
    </row>
    <row r="24" spans="1:8" ht="24" customHeight="1">
      <c r="A24" s="260" t="s">
        <v>145</v>
      </c>
      <c r="B24" s="260" t="s">
        <v>178</v>
      </c>
      <c r="C24" s="260" t="s">
        <v>385</v>
      </c>
      <c r="D24" s="260" t="s">
        <v>9</v>
      </c>
      <c r="E24" s="260" t="s">
        <v>387</v>
      </c>
      <c r="F24" s="260" t="s">
        <v>388</v>
      </c>
      <c r="G24" s="262">
        <v>74880</v>
      </c>
      <c r="H24" s="120" t="s">
        <v>5</v>
      </c>
    </row>
    <row r="25" spans="1:8" ht="24" customHeight="1">
      <c r="A25" s="263"/>
      <c r="B25" s="263"/>
      <c r="C25" s="263" t="s">
        <v>386</v>
      </c>
      <c r="D25" s="263"/>
      <c r="E25" s="263"/>
      <c r="F25" s="263"/>
      <c r="G25" s="264"/>
      <c r="H25" s="116"/>
    </row>
    <row r="26" spans="1:8" ht="24" customHeight="1">
      <c r="A26" s="260" t="s">
        <v>145</v>
      </c>
      <c r="B26" s="260" t="s">
        <v>389</v>
      </c>
      <c r="C26" s="260" t="s">
        <v>391</v>
      </c>
      <c r="D26" s="260" t="s">
        <v>8</v>
      </c>
      <c r="E26" s="260" t="s">
        <v>379</v>
      </c>
      <c r="F26" s="260" t="s">
        <v>394</v>
      </c>
      <c r="G26" s="266">
        <v>118700</v>
      </c>
      <c r="H26" s="120" t="s">
        <v>5</v>
      </c>
    </row>
    <row r="27" spans="1:11" ht="24" customHeight="1">
      <c r="A27" s="260"/>
      <c r="B27" s="260" t="s">
        <v>390</v>
      </c>
      <c r="C27" s="260" t="s">
        <v>392</v>
      </c>
      <c r="D27" s="260"/>
      <c r="E27" s="260" t="s">
        <v>380</v>
      </c>
      <c r="F27" s="260" t="s">
        <v>395</v>
      </c>
      <c r="G27" s="266"/>
      <c r="H27" s="120"/>
      <c r="K27" s="111" t="s">
        <v>181</v>
      </c>
    </row>
    <row r="28" spans="1:8" ht="24" customHeight="1">
      <c r="A28" s="263"/>
      <c r="B28" s="263"/>
      <c r="C28" s="263" t="s">
        <v>393</v>
      </c>
      <c r="D28" s="263"/>
      <c r="E28" s="263" t="s">
        <v>381</v>
      </c>
      <c r="F28" s="263"/>
      <c r="G28" s="267"/>
      <c r="H28" s="116"/>
    </row>
    <row r="29" spans="1:8" ht="24" customHeight="1">
      <c r="A29" s="260" t="s">
        <v>145</v>
      </c>
      <c r="B29" s="260" t="s">
        <v>182</v>
      </c>
      <c r="C29" s="260" t="s">
        <v>183</v>
      </c>
      <c r="D29" s="260" t="s">
        <v>17</v>
      </c>
      <c r="E29" s="260" t="s">
        <v>17</v>
      </c>
      <c r="F29" s="260" t="s">
        <v>396</v>
      </c>
      <c r="G29" s="266">
        <v>25000</v>
      </c>
      <c r="H29" s="120" t="s">
        <v>5</v>
      </c>
    </row>
    <row r="30" spans="1:8" ht="24" customHeight="1">
      <c r="A30" s="263"/>
      <c r="B30" s="263"/>
      <c r="C30" s="263"/>
      <c r="D30" s="263"/>
      <c r="E30" s="263"/>
      <c r="F30" s="263"/>
      <c r="G30" s="267"/>
      <c r="H30" s="116"/>
    </row>
    <row r="31" spans="1:8" ht="24" customHeight="1">
      <c r="A31" s="382" t="s">
        <v>19</v>
      </c>
      <c r="B31" s="385"/>
      <c r="C31" s="385"/>
      <c r="D31" s="385"/>
      <c r="E31" s="385"/>
      <c r="F31" s="383"/>
      <c r="G31" s="268">
        <f>SUM(G6:G29)</f>
        <v>1613980</v>
      </c>
      <c r="H31" s="188" t="s">
        <v>5</v>
      </c>
    </row>
    <row r="32" spans="1:8" ht="24" customHeight="1">
      <c r="A32" s="269"/>
      <c r="B32" s="269"/>
      <c r="C32" s="269"/>
      <c r="D32" s="269"/>
      <c r="E32" s="269"/>
      <c r="F32" s="272"/>
      <c r="G32" s="270"/>
      <c r="H32" s="271"/>
    </row>
    <row r="33" spans="1:8" s="177" customFormat="1" ht="20.25" customHeight="1">
      <c r="A33" s="273" t="s">
        <v>334</v>
      </c>
      <c r="B33" s="273"/>
      <c r="C33" s="273"/>
      <c r="D33" s="273"/>
      <c r="E33" s="273"/>
      <c r="F33" s="273"/>
      <c r="G33" s="274"/>
      <c r="H33" s="275"/>
    </row>
    <row r="34" spans="1:8" s="177" customFormat="1" ht="26.25" customHeight="1">
      <c r="A34" s="273" t="s">
        <v>335</v>
      </c>
      <c r="B34" s="273"/>
      <c r="C34" s="273"/>
      <c r="D34" s="273"/>
      <c r="E34" s="273"/>
      <c r="F34" s="273"/>
      <c r="G34" s="276"/>
      <c r="H34" s="275"/>
    </row>
    <row r="35" spans="1:8" s="177" customFormat="1" ht="23.25" customHeight="1">
      <c r="A35" s="273" t="s">
        <v>336</v>
      </c>
      <c r="B35" s="273"/>
      <c r="C35" s="273"/>
      <c r="D35" s="273"/>
      <c r="E35" s="273"/>
      <c r="F35" s="273"/>
      <c r="G35" s="274"/>
      <c r="H35" s="275"/>
    </row>
  </sheetData>
  <sheetProtection/>
  <mergeCells count="5">
    <mergeCell ref="G5:H5"/>
    <mergeCell ref="A31:F31"/>
    <mergeCell ref="A3:H3"/>
    <mergeCell ref="A2:H2"/>
    <mergeCell ref="A1:H1"/>
  </mergeCells>
  <printOptions/>
  <pageMargins left="0.3937007874015748" right="0.15748031496062992" top="0.4724409448818898" bottom="0.35" header="0.275590551181102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asia</cp:lastModifiedBy>
  <cp:lastPrinted>2016-10-17T07:23:53Z</cp:lastPrinted>
  <dcterms:created xsi:type="dcterms:W3CDTF">2009-07-02T01:30:52Z</dcterms:created>
  <dcterms:modified xsi:type="dcterms:W3CDTF">2016-11-08T04:40:54Z</dcterms:modified>
  <cp:category/>
  <cp:version/>
  <cp:contentType/>
  <cp:contentStatus/>
</cp:coreProperties>
</file>