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400" windowHeight="8910" tabRatio="412" firstSheet="3" activeTab="3"/>
  </bookViews>
  <sheets>
    <sheet name="งบทดลอง" sheetId="1" r:id="rId1"/>
    <sheet name="รับจริงประกอบ" sheetId="2" r:id="rId2"/>
    <sheet name="Sheet1" sheetId="3" r:id="rId3"/>
    <sheet name="เงินรับฝาก" sheetId="4" r:id="rId4"/>
    <sheet name="รายจ่ายค้างจ่าย" sheetId="5" r:id="rId5"/>
    <sheet name="กระทบยอดธนาคาร" sheetId="6" r:id="rId6"/>
    <sheet name="งบรับ - จ่ายเงินสด" sheetId="7" r:id="rId7"/>
    <sheet name="กระดาษทำการ 1" sheetId="8" r:id="rId8"/>
    <sheet name="กระดาษทำการ 2" sheetId="9" r:id="rId9"/>
    <sheet name="กระดาษทำการ 3" sheetId="10" r:id="rId10"/>
    <sheet name="กระดาษทำการ 4" sheetId="11" r:id="rId11"/>
    <sheet name="งบประมาณคงเหลือ 1" sheetId="12" r:id="rId12"/>
    <sheet name="งบประมาณคงเหลือ 2" sheetId="13" r:id="rId13"/>
    <sheet name="งบประมาณคงเหลือ 3" sheetId="14" r:id="rId14"/>
    <sheet name="งบประมาณคงเหลือ 4" sheetId="15" r:id="rId15"/>
    <sheet name="กระทบยอดโอน" sheetId="16" r:id="rId16"/>
  </sheets>
  <definedNames>
    <definedName name="_xlnm.Print_Area" localSheetId="3">'เงินรับฝาก'!$A$1:$G$34</definedName>
  </definedNames>
  <calcPr fullCalcOnLoad="1"/>
</workbook>
</file>

<file path=xl/comments13.xml><?xml version="1.0" encoding="utf-8"?>
<comments xmlns="http://schemas.openxmlformats.org/spreadsheetml/2006/main">
  <authors>
    <author>Registered</author>
  </authors>
  <commentList>
    <comment ref="U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Registered</author>
  </authors>
  <commentList>
    <comment ref="S1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32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  <comment ref="S64" authorId="0">
      <text>
        <r>
          <rPr>
            <b/>
            <sz val="8"/>
            <rFont val="Tahoma"/>
            <family val="2"/>
          </rPr>
          <t>Registered: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<sst xmlns="http://schemas.openxmlformats.org/spreadsheetml/2006/main" count="6610" uniqueCount="367">
  <si>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</si>
  <si>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</si>
  <si>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</si>
  <si>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</si>
  <si>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</si>
  <si>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</si>
  <si>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</si>
  <si>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</si>
  <si>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</si>
  <si>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</si>
  <si>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</si>
  <si>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</si>
  <si>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</si>
  <si>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</si>
  <si>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</si>
  <si>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</si>
  <si>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</si>
  <si>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</si>
  <si>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</si>
  <si>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</si>
  <si>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</si>
  <si>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</si>
  <si>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</si>
  <si>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</si>
  <si>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</si>
  <si>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</si>
  <si>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</si>
  <si>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ลูกหนี้เงินยืม เงินงบประมาณ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</si>
  <si>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</si>
  <si>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</si>
  <si>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</si>
  <si>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</si>
  <si>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</si>
  <si>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ลูกหนี้-เงินยืมเงินงบประมาณ</t>
  </si>
  <si>
    <t>รายจ่ายอื่น</t>
  </si>
  <si>
    <t>รายจ่ายค้างจ่าย</t>
  </si>
  <si>
    <t>งบทดลอง</t>
  </si>
  <si>
    <t>รหัสบัญชี</t>
  </si>
  <si>
    <t>เดบิท</t>
  </si>
  <si>
    <t>เครดิต</t>
  </si>
  <si>
    <t>ลูกหนี้เงินยืมเงินงบประมาณ</t>
  </si>
  <si>
    <t>ทุนสำรองเงินสะสม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</si>
  <si>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</si>
  <si>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</si>
  <si>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</si>
  <si>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</si>
  <si>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</si>
  <si>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</si>
  <si>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</si>
  <si>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</si>
  <si>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</si>
  <si>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</si>
  <si>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</si>
  <si>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หมวดรายได้จากทรัพย์สิน</t>
  </si>
  <si>
    <t>(1)  ดอกเบี้ยเงินฝากธนาคาร</t>
  </si>
  <si>
    <t>หมวดรายได้เบ็ดเตล็ด</t>
  </si>
  <si>
    <t>(1) ค่าขายแบบแปลน</t>
  </si>
  <si>
    <t>(2) รายได้เบ็ดเตล็ดอื่น ๆ</t>
  </si>
  <si>
    <t>รายได้ที่รัฐบาลเก็บแล้วจัดสรรให้องค์กรปกครองส่วน</t>
  </si>
  <si>
    <t>ท้องถิ่น 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</si>
  <si>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</si>
  <si>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</si>
  <si>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</si>
  <si>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เงินอุดหนุนทั่วไป (อบต.)</t>
  </si>
  <si>
    <t>รับ</t>
  </si>
  <si>
    <t>จ่าย</t>
  </si>
  <si>
    <t>ค่าใช้จ่ายในการจัดเก็บ ภบท. 5%</t>
  </si>
  <si>
    <t>ธนาคาร  ธ.ก.ส.  สาขา  หัวไทร</t>
  </si>
  <si>
    <t xml:space="preserve">       งบกระทบยอดเงินฝากธนาคาร</t>
  </si>
  <si>
    <t>ยอดคงเหลือตามรายงานธนาคาร   ณ    วันที่</t>
  </si>
  <si>
    <t>วันที่ลงบัญชี</t>
  </si>
  <si>
    <t>วันที่ฝากธนาคาร</t>
  </si>
  <si>
    <t>จำนวนเงิน</t>
  </si>
  <si>
    <t>หัก: เช็คจ่ายที่ผู้รับยังไม่นำมาขึ้นเงินกับธนาคาร</t>
  </si>
  <si>
    <t>วันที่</t>
  </si>
  <si>
    <t>เช็คเลขที่</t>
  </si>
  <si>
    <t xml:space="preserve">บวก: หรือ (หัก) รายการกระทบยอดอื่นๆ </t>
  </si>
  <si>
    <t xml:space="preserve">ยอดคงเหลือตามบัญชี    </t>
  </si>
  <si>
    <t>ผู้จัดทำ</t>
  </si>
  <si>
    <t>ผู้ตรวจสอบ</t>
  </si>
  <si>
    <t>ลูกหนี้ภาษีบำรุงท้องที่</t>
  </si>
  <si>
    <t>ลูกหนี้-ภาษีบำรุงท้องที่</t>
  </si>
  <si>
    <t>รายได้ที่รัฐบาลอุดหนุนให้โดยระบุวัตถุประสงค์</t>
  </si>
  <si>
    <t>รวมทั้งสิ้น</t>
  </si>
  <si>
    <t xml:space="preserve">   </t>
  </si>
  <si>
    <t>เงินเดือน (ฝ่ายการเมือง)</t>
  </si>
  <si>
    <t>เงินเดือน (ฝ่ายประจำ)</t>
  </si>
  <si>
    <t>(3) ภาษีมูลค่าเพิ่ม 1 ใน 9</t>
  </si>
  <si>
    <t>(2) ภาษีมูลค่าเพิ่ม พ.ร.บ.กำหนดแผนฯ</t>
  </si>
  <si>
    <t>(4) ภาษีธุรกิจเฉพาะ</t>
  </si>
  <si>
    <t>(5) ภาษีสุรา</t>
  </si>
  <si>
    <t>(6) ภาษีสรรพสามิต</t>
  </si>
  <si>
    <t>(7) ค่าภาคหลวงแร่</t>
  </si>
  <si>
    <t>(8) ค่าภาคหลวงปิโตรเลียม</t>
  </si>
  <si>
    <t>(9) ค่าธรรมเนียมจดทะเบียนสิทธิและนิติกรรมที่ดิน</t>
  </si>
  <si>
    <t>รวมตั้งแต่ต้นปี</t>
  </si>
  <si>
    <t>เงินเดือน(ฝ่ายการเมือง)</t>
  </si>
  <si>
    <t>ส่วนลดในการจัดเก็บ ภบท. 6%</t>
  </si>
  <si>
    <t>บวก  :   เงินฝากระหว่างทาง</t>
  </si>
  <si>
    <t>ภาษีหน้าฎีกา</t>
  </si>
  <si>
    <t>(ลงชื่อ).........................................            (ลงชื่อ)...............................................         (ลงชื่อ).............................................</t>
  </si>
  <si>
    <r>
      <t xml:space="preserve">รายละเอียด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รายการที่ยังไม่ลงบัญชี</t>
    </r>
  </si>
  <si>
    <t>วันที่เงินเข้าบัญชี</t>
  </si>
  <si>
    <t>(ลงชื่อ)....…….....……...วันที่ 31  ตุลาคม  2555</t>
  </si>
  <si>
    <t>องค์การบริหารส่วนตำบลทรายขาว</t>
  </si>
  <si>
    <t>เงินฝาก ธกส.  715-2-41557-0         ประเภท  - ออมทรัพย์</t>
  </si>
  <si>
    <t>เงินฝาก ธกส.  715-2-46783-6         ประเภท  - ออมทรัพย์</t>
  </si>
  <si>
    <t>เงินฝาก ธกส.  715-2-43951-2         ประเภท  - ออมทรัพย์</t>
  </si>
  <si>
    <t>เงินฝาก ธนาคารกรุงไทย 826-0-03206-6 ประเภท  - ออมทรัพย์</t>
  </si>
  <si>
    <t>เงินฝาก ธนาคารกรุงไทย 826-6-00852-3ประเภท-กระแสรายวัน</t>
  </si>
  <si>
    <t>(2) ค่ารับรองสำเนาและถ่ายเอกสาร</t>
  </si>
  <si>
    <t xml:space="preserve"> -</t>
  </si>
  <si>
    <t xml:space="preserve">                 -</t>
  </si>
  <si>
    <t>เลขที่บัญชี      715-2-41557-0</t>
  </si>
  <si>
    <t>ธนาคารกรุงไทย  สาขา  เชียรใหญ่</t>
  </si>
  <si>
    <t>เลขที่บัญชี      826-0-03206-6</t>
  </si>
  <si>
    <t>(7) ค่าภาคหลวง</t>
  </si>
  <si>
    <t>เงินอุดหนุนระบุวัตถุประสงค์</t>
  </si>
  <si>
    <t xml:space="preserve">ตำแหน่ง  ผู้อำนวยการกองคลัง       </t>
  </si>
  <si>
    <t>(ลงชื่อ).........................................              (ลงชื่อ)...............................................                  (ลงชื่อ).............................................</t>
  </si>
  <si>
    <t xml:space="preserve">           (นางกัลยา  ชุมทอง)                                 (นางจันทนา  คงเกตุ)                                     (นายสุรินทร์   สงหนู)</t>
  </si>
  <si>
    <t xml:space="preserve">          ผู้อำนวยการกองคลัง                  ปลัดองค์การบริหารส่วนตำบลทรายขาว            นายกองค์การบริหารส่วนตำบลทรายขาว</t>
  </si>
  <si>
    <t>องค์การบริหารส่วนตำบลทรายขาว  อำเภอหัวไทร  จังหวัดนครศรีธรรมราช</t>
  </si>
  <si>
    <t>รับตั้งแต่ต้นปี</t>
  </si>
  <si>
    <t>ตำแหน่ง  นักวิชาการเงินและบัญชี</t>
  </si>
  <si>
    <t>-</t>
  </si>
  <si>
    <t xml:space="preserve"> </t>
  </si>
  <si>
    <t xml:space="preserve">             (นางกัลยา  ชุมทอง)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</si>
  <si>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</si>
  <si>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</si>
  <si>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</si>
  <si>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</si>
  <si>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</si>
  <si>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</si>
  <si>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</si>
  <si>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</si>
  <si>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</si>
  <si>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(10) ภาษีจัดสรรอื่น</t>
  </si>
  <si>
    <t>14  สิงหาคม  2556</t>
  </si>
  <si>
    <t>(ลงชื่อ)………………………วันที่  14  สิงหาคม  2556</t>
  </si>
  <si>
    <t>เลขที่บัญชี      826-6-00852-3</t>
  </si>
  <si>
    <t xml:space="preserve">  ณ  วันที่   14  สิงหาคม  2556</t>
  </si>
  <si>
    <t>ตำแหน่ง  ผู้อำนวยการกองคลัง</t>
  </si>
  <si>
    <t>(4)  ค่าธรรมเนียมการควบคุมอาคาร</t>
  </si>
  <si>
    <t>เงินสมทบกองทุนประกันสังคม</t>
  </si>
  <si>
    <t xml:space="preserve">  ณ  วันที่  31  มีนาคม  2557</t>
  </si>
  <si>
    <t>(ลงชื่อ)....…….....……...วันที่   31  มีนาคม  2557</t>
  </si>
  <si>
    <t>(ลงชื่อ)………………………วันที่   31   มีนาคม  2557</t>
  </si>
  <si>
    <t>เลขที่บัญชี      715-2-46783-6</t>
  </si>
  <si>
    <t>เลขที่บัญชี      715-2-43951-2</t>
  </si>
  <si>
    <t>ค่ารักษาพยาบาล</t>
  </si>
  <si>
    <t>รายจ่ายค้างจ่ายระหว่างดำเนินการ</t>
  </si>
  <si>
    <t>เงินรอคืนจังหวัด</t>
  </si>
  <si>
    <t>หมวดเงินอุดหนุนเฉพาะกิจ</t>
  </si>
  <si>
    <t>ลูกหนี้เงินทุนโครงการเศรษฐกิจชุมชน</t>
  </si>
  <si>
    <t>เงินอุดหนุนระบุ</t>
  </si>
  <si>
    <t>วัตถุประสงค์/</t>
  </si>
  <si>
    <t>เฉพาะกิจ (บาท)</t>
  </si>
  <si>
    <t>(บาท)</t>
  </si>
  <si>
    <r>
      <t>รายรับ</t>
    </r>
    <r>
      <rPr>
        <b/>
        <sz val="14"/>
        <rFont val="TH SarabunPSK"/>
        <family val="2"/>
      </rPr>
      <t xml:space="preserve"> </t>
    </r>
  </si>
  <si>
    <t>ที่เกิดขึ้นจริง</t>
  </si>
  <si>
    <t>ลูกหนี้-เงินทุนโครงการเศรษฐกิจชุมชน</t>
  </si>
  <si>
    <t xml:space="preserve">    (ลงชื่อ)………………………..                                   (ลงชื่อ)……………………………                                       (ลงชื่อ)……………………………...</t>
  </si>
  <si>
    <t xml:space="preserve">            (นางกัลยา  ชุมทอง)                                        (นางจันทนา  คงเกตุ)                                                (นายสุรินทร์   สงหนู)</t>
  </si>
  <si>
    <t xml:space="preserve">            ผู้อำนวยการกองคลัง                             ปลัดองค์การบริหารส่วนตำบลทรายขาว                   นายกองค์การบริหารส่วนตำบลทรายขาว</t>
  </si>
  <si>
    <t>เงินรับฝากเศรษฐกิจชุมชน</t>
  </si>
  <si>
    <t>รายได้จากรัฐบาลค้างรับ</t>
  </si>
  <si>
    <t>(5)  ค่าธรรมเนียมเก็บขนขยะมูลฝอย</t>
  </si>
  <si>
    <t>(6) ค่าธรรมเนียมจดทะเบียนพาณิชย์</t>
  </si>
  <si>
    <t>(12) ค่าใบอนุญาตให้ตั้งตลาดเอกชน</t>
  </si>
  <si>
    <t>(13) ค่าใบอนุญาตก่อสร้างอาคาร</t>
  </si>
  <si>
    <t>(14) ค่าใบอนุญาตอื่นๆ</t>
  </si>
  <si>
    <t>ลูกหนี้เงินสะสม</t>
  </si>
  <si>
    <t>เจ้าหนี้เงินสะสม</t>
  </si>
  <si>
    <t xml:space="preserve">        (นางกัลยา  ชุมทอง)                            (นางจันทนา  คงเกตุ)                                    (นายสุรินทร์   สงหนู)</t>
  </si>
  <si>
    <t xml:space="preserve">          ผู้อำนวยการกองคลัง               ปลัดองค์การบริหารส่วนตำบลทรายขาว      นายกองค์การบริหารส่วนตำบลทรายขาว</t>
  </si>
  <si>
    <t>กระดาษทำการกระทบยอด</t>
  </si>
  <si>
    <t xml:space="preserve">      รายจ่ายตามงบประมาณ  (จ่ายจากเงินรายรับ)</t>
  </si>
  <si>
    <t>แผนงาน/งาน</t>
  </si>
  <si>
    <t>00110</t>
  </si>
  <si>
    <t xml:space="preserve">  หมวด/ประเภท    รายจ่าย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</si>
  <si>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</si>
  <si>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</si>
  <si>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</si>
  <si>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</si>
  <si>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</si>
  <si>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</si>
  <si>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</si>
  <si>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</si>
  <si>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00232</t>
  </si>
  <si>
    <t>00241</t>
  </si>
  <si>
    <t>00242</t>
  </si>
  <si>
    <t>00251</t>
  </si>
  <si>
    <t>00252</t>
  </si>
  <si>
    <t>00262</t>
  </si>
  <si>
    <t>00263</t>
  </si>
  <si>
    <t>00321</t>
  </si>
  <si>
    <t>00322</t>
  </si>
  <si>
    <t>00411</t>
  </si>
  <si>
    <t>รวมเดือนนี้</t>
  </si>
  <si>
    <t xml:space="preserve">      รายจ่ายตามงบประมาณ  (จ่ายจากเงินสะสม)</t>
  </si>
  <si>
    <t>หมวด/ประเภทรายจ่าย</t>
  </si>
  <si>
    <t xml:space="preserve">   รวม</t>
  </si>
  <si>
    <t xml:space="preserve">   หมวด/ประเภท</t>
  </si>
  <si>
    <t>00213</t>
  </si>
  <si>
    <t>(ลงชื่อ).............................................</t>
  </si>
  <si>
    <t>(ลงชื่อ)...........................................</t>
  </si>
  <si>
    <t>(ลงชื่อ)........................................</t>
  </si>
  <si>
    <t xml:space="preserve">           (นางจันทนา     คงเกตุ)</t>
  </si>
  <si>
    <t xml:space="preserve">            (นายสุรินทร์   สงหนู)</t>
  </si>
  <si>
    <t xml:space="preserve">            ผู้อำนวยการกองคลัง</t>
  </si>
  <si>
    <t xml:space="preserve">  ปลัดองค์การบริหารส่วนตำบล</t>
  </si>
  <si>
    <t>นายกองค์การบริหารส่วนตำบลทรายขาว</t>
  </si>
  <si>
    <t xml:space="preserve">         (นางจันทนา     คงเกตุ)</t>
  </si>
  <si>
    <t xml:space="preserve">        (นางจันทนา     คงเกตุ)</t>
  </si>
  <si>
    <t xml:space="preserve">          (นายสุรินทร์   สงหนู)</t>
  </si>
  <si>
    <t>งบประมาณคงเหลือ</t>
  </si>
  <si>
    <t>00244</t>
  </si>
  <si>
    <t>การโอนงบประมาณรายจ่าย</t>
  </si>
  <si>
    <t>โอนงบประมาณ  เพิ่ม  +</t>
  </si>
  <si>
    <t>โอนงบประมาณ  (ลด)  -</t>
  </si>
  <si>
    <t xml:space="preserve">            (นางกัลยา  ชุมทอง)</t>
  </si>
  <si>
    <t>(7) ค่าธรรมเนียมอื่น ๆ</t>
  </si>
  <si>
    <t>(8) ค่าปรับผู้กระทำผิดกฎหมายจราจรทางบก</t>
  </si>
  <si>
    <t>(9) ค่าปรับผิดสัญญา</t>
  </si>
  <si>
    <t>(10) ค่าใบอนุญาตประกอบการค้าสำหรับกิจการที่เป็นอันตรายต่อสุขภาพ</t>
  </si>
  <si>
    <t>(11) ค่าใบอนุญาตจัดตั้งสถานที่จำหน่ายอาหารหรือสะสมอาหาร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</si>
  <si>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</si>
  <si>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เงินฝาก ธนาคารออมสิน 020170210718  ประเภท - เผื่อเรียก</t>
  </si>
  <si>
    <t xml:space="preserve">    </t>
  </si>
  <si>
    <t>องค์การบริหารส่วนตำบลทรายขาว  อำเภอหัวไทร จังหวัดนครศรีธรรมราช</t>
  </si>
  <si>
    <t>รายละเอียด  ประกอบงบทดลองและรายงานรับ - จ่ายเงิน</t>
  </si>
  <si>
    <t>หมวดที่จ่าย</t>
  </si>
  <si>
    <t>รายจ่ายค้างจ่าย  (หมายเหตุ 2)</t>
  </si>
  <si>
    <t>รายจ่ายค้างจ่าย  (หมายเหตุ  2)</t>
  </si>
  <si>
    <t>บัญชีค่าใช้สอย</t>
  </si>
  <si>
    <t>บัญชีค่าที่ดินและสิ่งก่อสร้าง</t>
  </si>
  <si>
    <t>เงินรับฝาก  (หมายเหตุ 3)</t>
  </si>
  <si>
    <t>เงินรายรับ  (หมายเหตุ  1)</t>
  </si>
  <si>
    <t>รายละเอียด  ประกอบงบทดลอง</t>
  </si>
  <si>
    <t xml:space="preserve">                           บัญชีภาษีหัก ณ ที่จ่าย</t>
  </si>
  <si>
    <t xml:space="preserve">                           บัญชีเงินประกันสัญญา</t>
  </si>
  <si>
    <t xml:space="preserve">                           บัญชีค่าใช้จ่ายในการจัดเก็บ ภบท. 5%</t>
  </si>
  <si>
    <t xml:space="preserve">                           บัญชีส่วนลดในการจัดเก็บ ภบท. 6%</t>
  </si>
  <si>
    <t xml:space="preserve">                           บัญชีเงินเศรษฐกิจชุมชน</t>
  </si>
  <si>
    <t xml:space="preserve">                           บัญชีเงินรอคืนจังหวัด</t>
  </si>
  <si>
    <t xml:space="preserve">                           บัญชีเงินสมทบกองทุนประกันสังคม</t>
  </si>
  <si>
    <t xml:space="preserve">                           บัญชีค่ารักษาพยาบาล</t>
  </si>
  <si>
    <t xml:space="preserve">             หมวดที่จ่าย</t>
  </si>
  <si>
    <t xml:space="preserve">             บัญชีเงินรับฝาก   (หมายเหตุ  3)</t>
  </si>
  <si>
    <t>(ลงชื่อ).....................................            (ลงชื่อ)....................................         (ลงชื่อ).....................................</t>
  </si>
  <si>
    <t xml:space="preserve">       ผู้อำนวยการกองคลัง      ปลัดองค์การบริหารส่วนตำบลทรายขาว นายกองค์การบริหารส่วนตำบลทรายขาว</t>
  </si>
  <si>
    <t xml:space="preserve">      (นางกัลยา  ชุมทอง)                        (นางจันทนา  คงเกตุ)                  (นายสุรินทร์   สงหนู)</t>
  </si>
  <si>
    <t xml:space="preserve">     ผู้อำนวยการกองคลัง      ปลัดองค์การบริหารส่วนตำบลทรายขาว      นายกองค์การบริหารส่วนตำบลทรายขาว</t>
  </si>
  <si>
    <t>เงินรับฝาก  (หมายเหตุ  3)</t>
  </si>
  <si>
    <t xml:space="preserve">    องค์การบริหารส่วนตำบลทรายขาว อำเภอหัวไทร    จังหวัดนครศรีธรรมราช</t>
  </si>
  <si>
    <t>รายงาน  รับ - จ่ายเงิน</t>
  </si>
  <si>
    <t>เงินรับฝาก (หมายเหตุ 3)</t>
  </si>
  <si>
    <t>รายละเอียด  ประกอบรายงาน  รับ - จ่ายเงิน</t>
  </si>
  <si>
    <t>(ลงชื่อ).................................   (ลงชื่อ).........................................              (ลงชื่อ).........................................</t>
  </si>
  <si>
    <t xml:space="preserve">       (นางกัลยา  ชุมทอง)                (นางจันทนา  คงเกตุ)                                 (นายสุรินทร์    สงหนู)</t>
  </si>
  <si>
    <t>รายรับจริงประกอบงบทดลองและรายงานรับ - จ่ายเงิน</t>
  </si>
  <si>
    <t xml:space="preserve">                                                    องค์การบริหารส่วนตำบลทรายขาว                                 หมายเหตุ  1</t>
  </si>
  <si>
    <t>(ลงชื่อ)………………………..                       (ลงชื่อ)……………………………                           (ลงชื่อ)……………………………...</t>
  </si>
  <si>
    <t xml:space="preserve">       ผู้อำนวยการกองคลัง             ปลัดองค์การบริหารส่วนตำบลทรายขาว              นายกองค์การบริหารส่วนตำบลทรายขาว</t>
  </si>
  <si>
    <t xml:space="preserve">       (นางกัลยา  ชุมทอง)                             (นางจันทนา  คงเกตุ)                                  (นายสุรินทร์    สงหนู)</t>
  </si>
  <si>
    <t>เงินประกันสัญญา</t>
  </si>
  <si>
    <t>ภาษีหัก ณ ที่จ่าย</t>
  </si>
  <si>
    <t xml:space="preserve">                                                              องค์การบริหารส่วนตำบลทรายขาว                          หมายเหตุ  1</t>
  </si>
  <si>
    <t>11012003</t>
  </si>
  <si>
    <t>11012001</t>
  </si>
  <si>
    <t>11041000</t>
  </si>
  <si>
    <t>11042000</t>
  </si>
  <si>
    <t>11043002</t>
  </si>
  <si>
    <t>11045000</t>
  </si>
  <si>
    <t>19040000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</si>
  <si>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</si>
  <si>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</si>
  <si>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</si>
  <si>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</si>
  <si>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</si>
  <si>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</si>
  <si>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</si>
  <si>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</si>
  <si>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</si>
  <si>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56100000</t>
  </si>
  <si>
    <t>55100000</t>
  </si>
  <si>
    <t>21010000</t>
  </si>
  <si>
    <t>21040000</t>
  </si>
  <si>
    <t>32000000</t>
  </si>
  <si>
    <t>29010000</t>
  </si>
  <si>
    <t>31000000</t>
  </si>
  <si>
    <t>40000000</t>
  </si>
  <si>
    <t>(1) ค่าธรรมเนียมโรงฆ่าสัตว์</t>
  </si>
  <si>
    <t>41100000</t>
  </si>
  <si>
    <t>41200000</t>
  </si>
  <si>
    <t>41300000</t>
  </si>
  <si>
    <t>41400000</t>
  </si>
  <si>
    <t>41500000</t>
  </si>
  <si>
    <t>41600000</t>
  </si>
  <si>
    <t>42100000</t>
  </si>
  <si>
    <t>43000000</t>
  </si>
  <si>
    <t>19020000</t>
  </si>
  <si>
    <t>44100000</t>
  </si>
  <si>
    <t>11047000</t>
  </si>
  <si>
    <t>21010001</t>
  </si>
  <si>
    <t>5100000</t>
  </si>
  <si>
    <t>5110300</t>
  </si>
  <si>
    <t>5110700</t>
  </si>
  <si>
    <t>5110800</t>
  </si>
  <si>
    <t>5110900</t>
  </si>
  <si>
    <t>5111000</t>
  </si>
  <si>
    <t>5111100</t>
  </si>
  <si>
    <t>5120100</t>
  </si>
  <si>
    <t>เงินสด</t>
  </si>
  <si>
    <t>11011001</t>
  </si>
  <si>
    <t>เงินทุนสำรองเงินสะสม</t>
  </si>
  <si>
    <t xml:space="preserve">      รายจ่ายตามงบประมาณ  (จ่ายจากเงินทุนสำรองเงินสะสม)</t>
  </si>
  <si>
    <t>ธนาคาร  ธ.ก.ส.  สาขา  ดอนแค</t>
  </si>
  <si>
    <t>ค่าใช้สอย (ก)</t>
  </si>
  <si>
    <t>ค่าที่ดินและสิ่งก่อสร้าง  (ก)</t>
  </si>
  <si>
    <t>บัญชีค่าที่ดินและสิ่งก่อสร้าง (ก)</t>
  </si>
  <si>
    <t>โครงการจัดทำแผนที่ภาษี</t>
  </si>
  <si>
    <t>จ้างเหมาผู้ช่วยงานด้านไฟฟ้า</t>
  </si>
  <si>
    <t>จ้างเหมายาม อบต.</t>
  </si>
  <si>
    <t>จ้างเหมาพนักงานประจำรถขยะ</t>
  </si>
  <si>
    <t>จ้างเหมาเช่าเว็บไซด์</t>
  </si>
  <si>
    <t>โครงการสนับสนุนค่าใช้จ่ายบริหารสถานศึกษา</t>
  </si>
  <si>
    <t>จ้างเหมาที่ทิ้งขยะ</t>
  </si>
  <si>
    <t>โครงการเสียงตามสาย ม.1</t>
  </si>
  <si>
    <t>โครงการก่อสร้างถนน คสล.สายบ้านนายสวัสดิ์</t>
  </si>
  <si>
    <t xml:space="preserve"> -บ้านนายเล็ก-บ้านนายเสวียน</t>
  </si>
  <si>
    <t>โครงการก่อสร้างระบบประปาหมู่บ้าน(ก่อสร้าง</t>
  </si>
  <si>
    <t>หอถังสูง ขนาด 10 ลบ.ม.) ม.4</t>
  </si>
  <si>
    <t>โครงการก่อสร้างถนน คสล.สายโรงเรียน</t>
  </si>
  <si>
    <t>บ้านโคกทราย-บ้านนางประจวบ ม.6</t>
  </si>
  <si>
    <t xml:space="preserve">                           บัญชีเงินค่าขายแบบแปลน</t>
  </si>
  <si>
    <t xml:space="preserve">                           บัญชีเงินส่งคืนกรมส่งเสริมการปกครองท้องถิ่น</t>
  </si>
  <si>
    <t>ค่าขายแบบแปลน</t>
  </si>
  <si>
    <t>เงินส่งคืนกรมส่งเสริมการปกครองท้องถิ่น</t>
  </si>
  <si>
    <t>ค่าที่ดินและสิ่งก่อสร้าง (ก)</t>
  </si>
  <si>
    <t>เงินรายรับ</t>
  </si>
  <si>
    <t>(70,000)</t>
  </si>
  <si>
    <t>(40,000)</t>
  </si>
  <si>
    <t>(10,000)</t>
  </si>
  <si>
    <t>8,403</t>
  </si>
  <si>
    <t>(8,403)</t>
  </si>
  <si>
    <t xml:space="preserve">      ประจำเดือน  ธันวาคม  2560</t>
  </si>
  <si>
    <t>ณ วันที่  31  ธันวาคม  2560</t>
  </si>
  <si>
    <t>ณ  วันที่  31   ธันวาคม   2560</t>
  </si>
  <si>
    <t>ณ  วันที่  31  ธันวาคม  2560</t>
  </si>
  <si>
    <t>วันที่  31  ธันวาคม  2560</t>
  </si>
  <si>
    <t>(10) ค่าธรรมเนียมและค่าใช้น้ำบาดาล</t>
  </si>
  <si>
    <t>(11) ภาษีจัดสรรอื่น</t>
  </si>
  <si>
    <t>ปีงบประมาณ 2561   ประจำเดือน ธันวาคม  พ.ศ.  2560</t>
  </si>
  <si>
    <t xml:space="preserve">               ผู้อำนวยการกองคลัง                 ปลัดองค์การบริหารส่วนตำบลทรายขาว      นายกองค์การบริหารส่วนตำบลทรายขาว</t>
  </si>
  <si>
    <t xml:space="preserve">                (นางกัลยา  ชุมทอง)                         (นางจันทนา  คงเกตุ)                              (นายสุรินทร์    สงหนู)</t>
  </si>
  <si>
    <t xml:space="preserve">       (ลงชื่อ)………………………..                       (ลงชื่อ)……………………………                        (ลงชื่อ)……………………………...</t>
  </si>
  <si>
    <t>ประจำเดือน  ธันวาคม  2560</t>
  </si>
  <si>
    <t>เดือน ธันวาคม  2560</t>
  </si>
  <si>
    <t xml:space="preserve">  ณ  วันที่  31  ธันวาคม  2560</t>
  </si>
  <si>
    <t>(ลงชื่อ)....…….....……...วันที่   31  ธันวาคม  2560</t>
  </si>
  <si>
    <t>(ลงชื่อ)…………… …วันที่  31  ธันวาคม  2560</t>
  </si>
  <si>
    <t>10039230</t>
  </si>
  <si>
    <t xml:space="preserve">  ณ  วันที่ 31  ธันวาคม 2560</t>
  </si>
  <si>
    <t>(ลงชื่อ)....…….....……...วันที่  31  ธันวาคม  2560</t>
  </si>
  <si>
    <t>(ลงชื่อ)………………………วันที่ 31  ธันวาคม 2560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</si>
</sst>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mmm\-yyyy"/>
    <numFmt numFmtId="193" formatCode="00000"/>
    <numFmt numFmtId="194" formatCode="000"/>
    <numFmt numFmtId="195" formatCode="dd\ \ ดดด\ \ yy"/>
    <numFmt numFmtId="196" formatCode="[$-41E]d\ mmmm\ yyyy"/>
    <numFmt numFmtId="197" formatCode="dd\ \ ดดด\ \ yyyy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dd\ \ mmmm\ \ yyyy"/>
    <numFmt numFmtId="203" formatCode="#,##0.00_ ;\-#,##0.00\ "/>
    <numFmt numFmtId="204" formatCode="_(* #,##0.00_);_(* \(#,##0.00\);_(* &quot;-&quot;??_);_(@_)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#,##0.000"/>
    <numFmt numFmtId="211" formatCode="#,##0.0000"/>
    <numFmt numFmtId="212" formatCode="#,##0.00000"/>
    <numFmt numFmtId="213" formatCode="#,##0.000000"/>
    <numFmt numFmtId="214" formatCode="#,##0.0"/>
  </numFmts>
  <fonts count="66">
    <font>
      <sz val="14"/>
      <name val="Cordia New"/>
      <family val="0"/>
    </font>
    <font>
      <sz val="16"/>
      <name val="Browallia New"/>
      <family val="2"/>
    </font>
    <font>
      <sz val="16"/>
      <name val="BrowalliaUPC"/>
      <family val="2"/>
    </font>
    <font>
      <b/>
      <sz val="16"/>
      <name val="Browallia New"/>
      <family val="2"/>
    </font>
    <font>
      <u val="single"/>
      <sz val="16"/>
      <name val="Browallia New"/>
      <family val="2"/>
    </font>
    <font>
      <b/>
      <u val="single"/>
      <sz val="16"/>
      <name val="Browallia New"/>
      <family val="2"/>
    </font>
    <font>
      <sz val="14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2"/>
      <name val="TH SarabunPSK"/>
      <family val="2"/>
    </font>
    <font>
      <b/>
      <i/>
      <sz val="16"/>
      <name val="TH SarabunPSK"/>
      <family val="2"/>
    </font>
    <font>
      <i/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1"/>
      <color indexed="10"/>
      <name val="TH SarabunPSK"/>
      <family val="2"/>
    </font>
    <font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8"/>
      <name val="Cordia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7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3" fontId="2" fillId="0" borderId="0" xfId="36" applyFont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3" fontId="3" fillId="0" borderId="19" xfId="0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43" fontId="3" fillId="0" borderId="0" xfId="36" applyFont="1" applyBorder="1" applyAlignment="1">
      <alignment/>
    </xf>
    <xf numFmtId="202" fontId="1" fillId="0" borderId="10" xfId="0" applyNumberFormat="1" applyFont="1" applyBorder="1" applyAlignment="1">
      <alignment/>
    </xf>
    <xf numFmtId="43" fontId="1" fillId="0" borderId="0" xfId="36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203" fontId="4" fillId="0" borderId="0" xfId="36" applyNumberFormat="1" applyFont="1" applyBorder="1" applyAlignment="1">
      <alignment horizontal="center"/>
    </xf>
    <xf numFmtId="203" fontId="1" fillId="0" borderId="11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03" fontId="1" fillId="0" borderId="0" xfId="36" applyNumberFormat="1" applyFont="1" applyAlignment="1">
      <alignment horizontal="center"/>
    </xf>
    <xf numFmtId="14" fontId="3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center"/>
    </xf>
    <xf numFmtId="43" fontId="10" fillId="0" borderId="0" xfId="36" applyFont="1" applyAlignment="1">
      <alignment/>
    </xf>
    <xf numFmtId="43" fontId="10" fillId="0" borderId="21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0" xfId="0" applyNumberFormat="1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1" xfId="36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43" fontId="10" fillId="0" borderId="0" xfId="0" applyNumberFormat="1" applyFont="1" applyAlignment="1">
      <alignment/>
    </xf>
    <xf numFmtId="43" fontId="11" fillId="0" borderId="21" xfId="36" applyFont="1" applyBorder="1" applyAlignment="1">
      <alignment horizontal="right"/>
    </xf>
    <xf numFmtId="43" fontId="10" fillId="0" borderId="27" xfId="36" applyFont="1" applyBorder="1" applyAlignment="1">
      <alignment horizontal="center"/>
    </xf>
    <xf numFmtId="43" fontId="10" fillId="0" borderId="28" xfId="36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4" xfId="0" applyFont="1" applyBorder="1" applyAlignment="1">
      <alignment/>
    </xf>
    <xf numFmtId="0" fontId="10" fillId="0" borderId="12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9" xfId="0" applyFont="1" applyBorder="1" applyAlignment="1">
      <alignment/>
    </xf>
    <xf numFmtId="49" fontId="11" fillId="0" borderId="2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2" fillId="0" borderId="25" xfId="0" applyFont="1" applyBorder="1" applyAlignment="1">
      <alignment/>
    </xf>
    <xf numFmtId="43" fontId="11" fillId="0" borderId="21" xfId="36" applyNumberFormat="1" applyFont="1" applyBorder="1" applyAlignment="1">
      <alignment horizontal="right"/>
    </xf>
    <xf numFmtId="43" fontId="11" fillId="0" borderId="0" xfId="36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43" fontId="11" fillId="0" borderId="21" xfId="36" applyNumberFormat="1" applyFont="1" applyBorder="1" applyAlignment="1">
      <alignment horizontal="center"/>
    </xf>
    <xf numFmtId="43" fontId="11" fillId="0" borderId="0" xfId="36" applyNumberFormat="1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/>
    </xf>
    <xf numFmtId="49" fontId="11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43" fontId="11" fillId="0" borderId="17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43" fontId="10" fillId="0" borderId="11" xfId="36" applyFont="1" applyBorder="1" applyAlignment="1">
      <alignment/>
    </xf>
    <xf numFmtId="43" fontId="10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 quotePrefix="1">
      <alignment/>
    </xf>
    <xf numFmtId="0" fontId="8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14" fillId="0" borderId="40" xfId="0" applyFont="1" applyBorder="1" applyAlignment="1" quotePrefix="1">
      <alignment horizontal="center"/>
    </xf>
    <xf numFmtId="0" fontId="8" fillId="0" borderId="40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 quotePrefix="1">
      <alignment horizontal="center"/>
    </xf>
    <xf numFmtId="43" fontId="8" fillId="0" borderId="40" xfId="36" applyFont="1" applyBorder="1" applyAlignment="1">
      <alignment/>
    </xf>
    <xf numFmtId="43" fontId="1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 quotePrefix="1">
      <alignment horizontal="center"/>
    </xf>
    <xf numFmtId="43" fontId="8" fillId="0" borderId="21" xfId="36" applyFont="1" applyBorder="1" applyAlignment="1">
      <alignment/>
    </xf>
    <xf numFmtId="0" fontId="15" fillId="0" borderId="32" xfId="0" applyFont="1" applyBorder="1" applyAlignment="1">
      <alignment/>
    </xf>
    <xf numFmtId="43" fontId="14" fillId="0" borderId="32" xfId="0" applyNumberFormat="1" applyFont="1" applyBorder="1" applyAlignment="1">
      <alignment/>
    </xf>
    <xf numFmtId="43" fontId="14" fillId="0" borderId="32" xfId="36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 quotePrefix="1">
      <alignment horizontal="center"/>
    </xf>
    <xf numFmtId="0" fontId="16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8" fillId="0" borderId="41" xfId="36" applyFont="1" applyBorder="1" applyAlignment="1">
      <alignment/>
    </xf>
    <xf numFmtId="0" fontId="17" fillId="0" borderId="37" xfId="0" applyFont="1" applyBorder="1" applyAlignment="1">
      <alignment/>
    </xf>
    <xf numFmtId="43" fontId="8" fillId="0" borderId="10" xfId="36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9" xfId="0" applyFont="1" applyBorder="1" applyAlignment="1" quotePrefix="1">
      <alignment horizontal="center"/>
    </xf>
    <xf numFmtId="43" fontId="8" fillId="0" borderId="29" xfId="36" applyFont="1" applyBorder="1" applyAlignment="1">
      <alignment/>
    </xf>
    <xf numFmtId="0" fontId="14" fillId="0" borderId="29" xfId="0" applyFont="1" applyBorder="1" applyAlignment="1">
      <alignment/>
    </xf>
    <xf numFmtId="43" fontId="14" fillId="0" borderId="29" xfId="0" applyNumberFormat="1" applyFont="1" applyBorder="1" applyAlignment="1">
      <alignment/>
    </xf>
    <xf numFmtId="0" fontId="14" fillId="0" borderId="33" xfId="0" applyFont="1" applyBorder="1" applyAlignment="1" quotePrefix="1">
      <alignment horizontal="center"/>
    </xf>
    <xf numFmtId="0" fontId="8" fillId="0" borderId="35" xfId="0" applyFont="1" applyBorder="1" applyAlignment="1">
      <alignment/>
    </xf>
    <xf numFmtId="43" fontId="8" fillId="0" borderId="35" xfId="36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15" fillId="0" borderId="42" xfId="0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31" xfId="36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4" fillId="0" borderId="2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43" fontId="8" fillId="0" borderId="24" xfId="36" applyFont="1" applyBorder="1" applyAlignment="1">
      <alignment/>
    </xf>
    <xf numFmtId="43" fontId="8" fillId="0" borderId="37" xfId="36" applyFont="1" applyBorder="1" applyAlignment="1">
      <alignment/>
    </xf>
    <xf numFmtId="43" fontId="8" fillId="0" borderId="11" xfId="36" applyFont="1" applyBorder="1" applyAlignment="1">
      <alignment/>
    </xf>
    <xf numFmtId="0" fontId="14" fillId="0" borderId="32" xfId="0" applyFont="1" applyBorder="1" applyAlignment="1">
      <alignment/>
    </xf>
    <xf numFmtId="43" fontId="14" fillId="0" borderId="15" xfId="0" applyNumberFormat="1" applyFont="1" applyBorder="1" applyAlignment="1">
      <alignment/>
    </xf>
    <xf numFmtId="43" fontId="8" fillId="0" borderId="36" xfId="36" applyFont="1" applyBorder="1" applyAlignment="1">
      <alignment/>
    </xf>
    <xf numFmtId="43" fontId="8" fillId="0" borderId="38" xfId="36" applyFont="1" applyBorder="1" applyAlignment="1">
      <alignment/>
    </xf>
    <xf numFmtId="43" fontId="11" fillId="0" borderId="0" xfId="36" applyFont="1" applyAlignment="1">
      <alignment/>
    </xf>
    <xf numFmtId="43" fontId="8" fillId="0" borderId="0" xfId="36" applyFont="1" applyAlignment="1">
      <alignment/>
    </xf>
    <xf numFmtId="0" fontId="14" fillId="0" borderId="3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3" fontId="8" fillId="0" borderId="0" xfId="36" applyFont="1" applyBorder="1" applyAlignment="1">
      <alignment/>
    </xf>
    <xf numFmtId="43" fontId="14" fillId="0" borderId="2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4" fillId="0" borderId="12" xfId="36" applyFont="1" applyBorder="1" applyAlignment="1">
      <alignment/>
    </xf>
    <xf numFmtId="0" fontId="14" fillId="0" borderId="0" xfId="0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43" fontId="8" fillId="0" borderId="39" xfId="36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 quotePrefix="1">
      <alignment horizontal="center"/>
    </xf>
    <xf numFmtId="43" fontId="8" fillId="0" borderId="43" xfId="36" applyFont="1" applyBorder="1" applyAlignment="1">
      <alignment/>
    </xf>
    <xf numFmtId="43" fontId="8" fillId="0" borderId="46" xfId="36" applyFont="1" applyBorder="1" applyAlignment="1">
      <alignment/>
    </xf>
    <xf numFmtId="0" fontId="8" fillId="0" borderId="21" xfId="0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0" fontId="8" fillId="0" borderId="29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3" fontId="8" fillId="0" borderId="43" xfId="36" applyFont="1" applyBorder="1" applyAlignment="1">
      <alignment horizontal="center"/>
    </xf>
    <xf numFmtId="43" fontId="8" fillId="0" borderId="45" xfId="36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top" wrapText="1"/>
    </xf>
    <xf numFmtId="4" fontId="11" fillId="0" borderId="29" xfId="0" applyNumberFormat="1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20" fillId="0" borderId="21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horizontal="center" vertical="top" wrapText="1"/>
    </xf>
    <xf numFmtId="4" fontId="19" fillId="0" borderId="32" xfId="36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3" fontId="19" fillId="0" borderId="27" xfId="0" applyNumberFormat="1" applyFont="1" applyBorder="1" applyAlignment="1">
      <alignment horizontal="center" vertical="top" wrapText="1"/>
    </xf>
    <xf numFmtId="4" fontId="19" fillId="0" borderId="21" xfId="0" applyNumberFormat="1" applyFont="1" applyBorder="1" applyAlignment="1">
      <alignment horizontal="center" vertical="top" wrapText="1"/>
    </xf>
    <xf numFmtId="204" fontId="19" fillId="0" borderId="32" xfId="36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4" fontId="19" fillId="0" borderId="32" xfId="0" applyNumberFormat="1" applyFont="1" applyFill="1" applyBorder="1" applyAlignment="1">
      <alignment horizontal="center" vertical="top" wrapText="1"/>
    </xf>
    <xf numFmtId="4" fontId="19" fillId="0" borderId="42" xfId="36" applyNumberFormat="1" applyFont="1" applyBorder="1" applyAlignment="1">
      <alignment horizontal="center" vertical="top" wrapText="1"/>
    </xf>
    <xf numFmtId="4" fontId="20" fillId="0" borderId="32" xfId="0" applyNumberFormat="1" applyFont="1" applyBorder="1" applyAlignment="1">
      <alignment horizontal="center" vertical="top" wrapText="1"/>
    </xf>
    <xf numFmtId="39" fontId="19" fillId="0" borderId="32" xfId="36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horizontal="center" vertical="top" wrapText="1"/>
    </xf>
    <xf numFmtId="204" fontId="19" fillId="0" borderId="27" xfId="36" applyNumberFormat="1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right" vertical="top" wrapText="1"/>
    </xf>
    <xf numFmtId="0" fontId="20" fillId="0" borderId="24" xfId="0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4" fontId="19" fillId="0" borderId="27" xfId="36" applyNumberFormat="1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4" fontId="19" fillId="0" borderId="47" xfId="0" applyNumberFormat="1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4" fontId="19" fillId="0" borderId="23" xfId="0" applyNumberFormat="1" applyFont="1" applyBorder="1" applyAlignment="1">
      <alignment horizontal="center" vertical="top" wrapText="1"/>
    </xf>
    <xf numFmtId="4" fontId="19" fillId="0" borderId="48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vertical="top" wrapText="1"/>
    </xf>
    <xf numFmtId="0" fontId="19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19" fillId="0" borderId="31" xfId="0" applyNumberFormat="1" applyFont="1" applyBorder="1" applyAlignment="1">
      <alignment horizontal="right" vertical="top" wrapText="1"/>
    </xf>
    <xf numFmtId="204" fontId="19" fillId="0" borderId="42" xfId="36" applyNumberFormat="1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4" fontId="19" fillId="0" borderId="3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32" xfId="36" applyNumberFormat="1" applyFont="1" applyBorder="1" applyAlignment="1">
      <alignment horizontal="center" vertical="top" wrapText="1"/>
    </xf>
    <xf numFmtId="49" fontId="19" fillId="0" borderId="24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left" vertical="top" wrapText="1"/>
    </xf>
    <xf numFmtId="4" fontId="19" fillId="0" borderId="24" xfId="36" applyNumberFormat="1" applyFont="1" applyBorder="1" applyAlignment="1">
      <alignment horizontal="center" vertical="top" wrapText="1"/>
    </xf>
    <xf numFmtId="0" fontId="19" fillId="0" borderId="30" xfId="0" applyFont="1" applyBorder="1" applyAlignment="1">
      <alignment horizontal="left" vertical="top" wrapText="1"/>
    </xf>
    <xf numFmtId="4" fontId="19" fillId="0" borderId="3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62" fillId="0" borderId="27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62" fillId="0" borderId="32" xfId="0" applyFont="1" applyBorder="1" applyAlignment="1">
      <alignment horizontal="center" vertical="top" wrapText="1"/>
    </xf>
    <xf numFmtId="4" fontId="62" fillId="0" borderId="32" xfId="0" applyNumberFormat="1" applyFont="1" applyBorder="1" applyAlignment="1">
      <alignment horizontal="center" vertical="top" wrapText="1"/>
    </xf>
    <xf numFmtId="4" fontId="63" fillId="0" borderId="27" xfId="0" applyNumberFormat="1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3" fontId="63" fillId="0" borderId="27" xfId="0" applyNumberFormat="1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top" wrapText="1"/>
    </xf>
    <xf numFmtId="4" fontId="64" fillId="0" borderId="27" xfId="0" applyNumberFormat="1" applyFont="1" applyBorder="1" applyAlignment="1">
      <alignment horizontal="center" vertical="top" wrapText="1"/>
    </xf>
    <xf numFmtId="0" fontId="63" fillId="0" borderId="47" xfId="0" applyFont="1" applyBorder="1" applyAlignment="1">
      <alignment horizontal="center" vertical="top" wrapText="1"/>
    </xf>
    <xf numFmtId="204" fontId="63" fillId="0" borderId="27" xfId="0" applyNumberFormat="1" applyFont="1" applyBorder="1" applyAlignment="1">
      <alignment horizontal="center" vertical="top" wrapText="1"/>
    </xf>
    <xf numFmtId="0" fontId="63" fillId="0" borderId="48" xfId="0" applyFont="1" applyBorder="1" applyAlignment="1">
      <alignment horizontal="center" vertical="top" wrapText="1"/>
    </xf>
    <xf numFmtId="4" fontId="63" fillId="0" borderId="48" xfId="0" applyNumberFormat="1" applyFont="1" applyBorder="1" applyAlignment="1">
      <alignment horizontal="center" vertical="top" wrapText="1"/>
    </xf>
    <xf numFmtId="204" fontId="1" fillId="0" borderId="0" xfId="0" applyNumberFormat="1" applyFont="1" applyAlignment="1">
      <alignment horizontal="center"/>
    </xf>
    <xf numFmtId="204" fontId="1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43" fontId="19" fillId="0" borderId="32" xfId="36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36" applyFont="1" applyAlignment="1">
      <alignment horizontal="right"/>
    </xf>
    <xf numFmtId="0" fontId="9" fillId="0" borderId="0" xfId="0" applyFont="1" applyAlignment="1">
      <alignment horizontal="right"/>
    </xf>
    <xf numFmtId="43" fontId="9" fillId="0" borderId="28" xfId="36" applyFont="1" applyBorder="1" applyAlignment="1">
      <alignment/>
    </xf>
    <xf numFmtId="203" fontId="19" fillId="0" borderId="27" xfId="36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/>
    </xf>
    <xf numFmtId="43" fontId="8" fillId="0" borderId="32" xfId="36" applyFont="1" applyBorder="1" applyAlignment="1">
      <alignment/>
    </xf>
    <xf numFmtId="43" fontId="8" fillId="0" borderId="32" xfId="36" applyFont="1" applyBorder="1" applyAlignment="1">
      <alignment vertical="center"/>
    </xf>
    <xf numFmtId="0" fontId="8" fillId="0" borderId="32" xfId="0" applyFont="1" applyBorder="1" applyAlignment="1">
      <alignment horizontal="left"/>
    </xf>
    <xf numFmtId="43" fontId="9" fillId="0" borderId="32" xfId="36" applyFont="1" applyBorder="1" applyAlignment="1">
      <alignment/>
    </xf>
    <xf numFmtId="43" fontId="8" fillId="0" borderId="0" xfId="36" applyFont="1" applyAlignment="1">
      <alignment horizontal="right" vertical="center"/>
    </xf>
    <xf numFmtId="43" fontId="9" fillId="0" borderId="28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24" xfId="0" applyFont="1" applyBorder="1" applyAlignment="1">
      <alignment/>
    </xf>
    <xf numFmtId="49" fontId="11" fillId="0" borderId="21" xfId="0" applyNumberFormat="1" applyFont="1" applyBorder="1" applyAlignment="1">
      <alignment/>
    </xf>
    <xf numFmtId="203" fontId="19" fillId="0" borderId="32" xfId="36" applyNumberFormat="1" applyFont="1" applyBorder="1" applyAlignment="1">
      <alignment horizontal="center" vertical="top" wrapText="1"/>
    </xf>
    <xf numFmtId="203" fontId="13" fillId="0" borderId="27" xfId="36" applyNumberFormat="1" applyFont="1" applyBorder="1" applyAlignment="1">
      <alignment horizontal="center" vertical="top" wrapText="1"/>
    </xf>
    <xf numFmtId="4" fontId="13" fillId="0" borderId="32" xfId="0" applyNumberFormat="1" applyFont="1" applyBorder="1" applyAlignment="1">
      <alignment horizontal="center" vertical="top" wrapText="1"/>
    </xf>
    <xf numFmtId="4" fontId="13" fillId="0" borderId="48" xfId="0" applyNumberFormat="1" applyFont="1" applyBorder="1" applyAlignment="1">
      <alignment horizontal="right" vertical="top" wrapText="1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43" fontId="9" fillId="0" borderId="0" xfId="0" applyNumberFormat="1" applyFont="1" applyAlignment="1">
      <alignment/>
    </xf>
    <xf numFmtId="214" fontId="19" fillId="0" borderId="32" xfId="0" applyNumberFormat="1" applyFont="1" applyBorder="1" applyAlignment="1">
      <alignment horizontal="center" vertical="top" wrapText="1"/>
    </xf>
    <xf numFmtId="203" fontId="63" fillId="0" borderId="27" xfId="36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4" fontId="13" fillId="0" borderId="24" xfId="0" applyNumberFormat="1" applyFont="1" applyBorder="1" applyAlignment="1">
      <alignment horizontal="center" vertical="top" wrapText="1"/>
    </xf>
    <xf numFmtId="3" fontId="13" fillId="0" borderId="24" xfId="0" applyNumberFormat="1" applyFont="1" applyBorder="1" applyAlignment="1">
      <alignment horizontal="center" vertical="top" wrapText="1"/>
    </xf>
    <xf numFmtId="204" fontId="13" fillId="0" borderId="24" xfId="36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horizontal="center" vertical="top" wrapText="1"/>
    </xf>
    <xf numFmtId="39" fontId="13" fillId="0" borderId="24" xfId="36" applyNumberFormat="1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4" fontId="13" fillId="0" borderId="13" xfId="0" applyNumberFormat="1" applyFont="1" applyBorder="1" applyAlignment="1">
      <alignment horizontal="right" vertical="top" wrapText="1"/>
    </xf>
    <xf numFmtId="0" fontId="63" fillId="0" borderId="2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4" fontId="13" fillId="0" borderId="14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" fontId="13" fillId="0" borderId="21" xfId="0" applyNumberFormat="1" applyFont="1" applyBorder="1" applyAlignment="1">
      <alignment horizontal="center" vertical="top" wrapText="1"/>
    </xf>
    <xf numFmtId="203" fontId="13" fillId="0" borderId="24" xfId="36" applyNumberFormat="1" applyFont="1" applyBorder="1" applyAlignment="1">
      <alignment horizontal="center" vertical="top" wrapText="1"/>
    </xf>
    <xf numFmtId="4" fontId="13" fillId="0" borderId="24" xfId="36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 vertical="top" wrapText="1"/>
    </xf>
    <xf numFmtId="0" fontId="11" fillId="0" borderId="37" xfId="0" applyFont="1" applyBorder="1" applyAlignment="1">
      <alignment/>
    </xf>
    <xf numFmtId="0" fontId="11" fillId="0" borderId="40" xfId="0" applyFont="1" applyBorder="1" applyAlignment="1">
      <alignment/>
    </xf>
    <xf numFmtId="43" fontId="8" fillId="0" borderId="37" xfId="36" applyFont="1" applyBorder="1" applyAlignment="1">
      <alignment horizontal="center"/>
    </xf>
    <xf numFmtId="43" fontId="8" fillId="0" borderId="39" xfId="36" applyFont="1" applyBorder="1" applyAlignment="1">
      <alignment horizontal="center"/>
    </xf>
    <xf numFmtId="43" fontId="8" fillId="0" borderId="37" xfId="36" applyFont="1" applyBorder="1" applyAlignment="1">
      <alignment horizontal="right"/>
    </xf>
    <xf numFmtId="43" fontId="8" fillId="0" borderId="39" xfId="36" applyFont="1" applyBorder="1" applyAlignment="1">
      <alignment horizontal="right"/>
    </xf>
    <xf numFmtId="43" fontId="8" fillId="0" borderId="37" xfId="36" applyFont="1" applyBorder="1" applyAlignment="1">
      <alignment horizontal="center" vertical="center"/>
    </xf>
    <xf numFmtId="43" fontId="8" fillId="0" borderId="39" xfId="36" applyFont="1" applyBorder="1" applyAlignment="1">
      <alignment horizontal="center" vertical="center"/>
    </xf>
    <xf numFmtId="43" fontId="9" fillId="0" borderId="47" xfId="36" applyFont="1" applyBorder="1" applyAlignment="1">
      <alignment horizontal="center"/>
    </xf>
    <xf numFmtId="43" fontId="9" fillId="0" borderId="48" xfId="36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3" fontId="8" fillId="0" borderId="33" xfId="36" applyFont="1" applyBorder="1" applyAlignment="1">
      <alignment horizontal="center"/>
    </xf>
    <xf numFmtId="43" fontId="8" fillId="0" borderId="35" xfId="36" applyFont="1" applyBorder="1" applyAlignment="1">
      <alignment horizontal="center"/>
    </xf>
    <xf numFmtId="0" fontId="16" fillId="0" borderId="0" xfId="0" applyFont="1" applyAlignment="1">
      <alignment horizontal="center"/>
    </xf>
    <xf numFmtId="43" fontId="8" fillId="0" borderId="50" xfId="36" applyFont="1" applyBorder="1" applyAlignment="1">
      <alignment horizontal="center"/>
    </xf>
    <xf numFmtId="43" fontId="8" fillId="0" borderId="51" xfId="36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3" fontId="8" fillId="0" borderId="52" xfId="36" applyFont="1" applyBorder="1" applyAlignment="1">
      <alignment horizontal="center"/>
    </xf>
    <xf numFmtId="43" fontId="8" fillId="0" borderId="53" xfId="36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3" fontId="11" fillId="0" borderId="25" xfId="36" applyFont="1" applyBorder="1" applyAlignment="1">
      <alignment horizontal="center"/>
    </xf>
    <xf numFmtId="43" fontId="11" fillId="0" borderId="26" xfId="36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3" fontId="10" fillId="0" borderId="25" xfId="36" applyFont="1" applyBorder="1" applyAlignment="1">
      <alignment horizontal="center"/>
    </xf>
    <xf numFmtId="43" fontId="10" fillId="0" borderId="26" xfId="36" applyFont="1" applyBorder="1" applyAlignment="1">
      <alignment horizontal="center"/>
    </xf>
    <xf numFmtId="43" fontId="10" fillId="0" borderId="47" xfId="36" applyFont="1" applyBorder="1" applyAlignment="1">
      <alignment horizontal="center"/>
    </xf>
    <xf numFmtId="43" fontId="10" fillId="0" borderId="48" xfId="36" applyFont="1" applyBorder="1" applyAlignment="1">
      <alignment horizontal="center"/>
    </xf>
    <xf numFmtId="43" fontId="10" fillId="0" borderId="59" xfId="36" applyFont="1" applyBorder="1" applyAlignment="1">
      <alignment horizontal="center"/>
    </xf>
    <xf numFmtId="43" fontId="10" fillId="0" borderId="60" xfId="36" applyFont="1" applyBorder="1" applyAlignment="1">
      <alignment horizontal="center"/>
    </xf>
    <xf numFmtId="43" fontId="11" fillId="0" borderId="11" xfId="36" applyFont="1" applyBorder="1" applyAlignment="1">
      <alignment horizontal="right"/>
    </xf>
    <xf numFmtId="43" fontId="11" fillId="0" borderId="10" xfId="36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3" fontId="10" fillId="0" borderId="47" xfId="36" applyFont="1" applyBorder="1" applyAlignment="1">
      <alignment horizontal="left"/>
    </xf>
    <xf numFmtId="43" fontId="10" fillId="0" borderId="48" xfId="36" applyFont="1" applyBorder="1" applyAlignment="1">
      <alignment horizontal="left"/>
    </xf>
    <xf numFmtId="43" fontId="10" fillId="0" borderId="42" xfId="36" applyFont="1" applyBorder="1" applyAlignment="1">
      <alignment horizontal="center"/>
    </xf>
    <xf numFmtId="43" fontId="10" fillId="0" borderId="31" xfId="36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3" fontId="11" fillId="0" borderId="11" xfId="36" applyNumberFormat="1" applyFont="1" applyBorder="1" applyAlignment="1">
      <alignment horizontal="right"/>
    </xf>
    <xf numFmtId="43" fontId="11" fillId="0" borderId="10" xfId="36" applyNumberFormat="1" applyFont="1" applyBorder="1" applyAlignment="1">
      <alignment horizontal="right"/>
    </xf>
    <xf numFmtId="43" fontId="11" fillId="0" borderId="11" xfId="36" applyNumberFormat="1" applyFont="1" applyBorder="1" applyAlignment="1">
      <alignment horizontal="center"/>
    </xf>
    <xf numFmtId="43" fontId="11" fillId="0" borderId="10" xfId="36" applyNumberFormat="1" applyFont="1" applyBorder="1" applyAlignment="1">
      <alignment horizontal="center"/>
    </xf>
    <xf numFmtId="43" fontId="11" fillId="0" borderId="0" xfId="36" applyFont="1" applyBorder="1" applyAlignment="1">
      <alignment horizontal="center"/>
    </xf>
    <xf numFmtId="4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3" fontId="11" fillId="0" borderId="19" xfId="36" applyFont="1" applyBorder="1" applyAlignment="1">
      <alignment horizontal="center"/>
    </xf>
    <xf numFmtId="43" fontId="11" fillId="0" borderId="18" xfId="36" applyFont="1" applyBorder="1" applyAlignment="1">
      <alignment horizontal="center"/>
    </xf>
    <xf numFmtId="43" fontId="11" fillId="0" borderId="42" xfId="36" applyFont="1" applyBorder="1" applyAlignment="1">
      <alignment horizontal="center"/>
    </xf>
    <xf numFmtId="43" fontId="11" fillId="0" borderId="31" xfId="36" applyFont="1" applyBorder="1" applyAlignment="1">
      <alignment horizontal="center"/>
    </xf>
    <xf numFmtId="43" fontId="11" fillId="0" borderId="42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43" fontId="11" fillId="0" borderId="17" xfId="36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3" fontId="11" fillId="0" borderId="14" xfId="36" applyFont="1" applyBorder="1" applyAlignment="1">
      <alignment horizontal="center"/>
    </xf>
    <xf numFmtId="43" fontId="11" fillId="0" borderId="13" xfId="36" applyFont="1" applyBorder="1" applyAlignment="1">
      <alignment horizontal="center"/>
    </xf>
    <xf numFmtId="43" fontId="10" fillId="0" borderId="0" xfId="36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0" fillId="0" borderId="15" xfId="36" applyFont="1" applyBorder="1" applyAlignment="1">
      <alignment horizontal="center"/>
    </xf>
    <xf numFmtId="4" fontId="19" fillId="0" borderId="42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center" vertical="top" wrapText="1"/>
    </xf>
    <xf numFmtId="49" fontId="19" fillId="0" borderId="18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" fontId="19" fillId="0" borderId="31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center" vertical="top" wrapText="1"/>
    </xf>
    <xf numFmtId="49" fontId="19" fillId="0" borderId="42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top" wrapText="1"/>
    </xf>
    <xf numFmtId="49" fontId="20" fillId="0" borderId="31" xfId="0" applyNumberFormat="1" applyFont="1" applyBorder="1" applyAlignment="1">
      <alignment horizontal="center" vertical="top" wrapText="1"/>
    </xf>
    <xf numFmtId="4" fontId="20" fillId="0" borderId="42" xfId="0" applyNumberFormat="1" applyFont="1" applyBorder="1" applyAlignment="1">
      <alignment horizontal="center" vertical="top" wrapText="1"/>
    </xf>
    <xf numFmtId="4" fontId="20" fillId="0" borderId="31" xfId="0" applyNumberFormat="1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top" wrapText="1"/>
    </xf>
    <xf numFmtId="1" fontId="13" fillId="0" borderId="17" xfId="0" applyNumberFormat="1" applyFont="1" applyBorder="1" applyAlignment="1">
      <alignment horizontal="center"/>
    </xf>
    <xf numFmtId="4" fontId="19" fillId="0" borderId="32" xfId="0" applyNumberFormat="1" applyFon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866775</xdr:colOff>
      <xdr:row>0</xdr:row>
      <xdr:rowOff>0</xdr:rowOff>
    </xdr:from>
    <xdr:to>
      <xdr:col>7</xdr:col>
      <xdr:colOff>771525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95675" y="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21.75"/>
  <cols>
    <col min="1" max="1" width="55.8515625" style="54" customWidth="1"/>
    <col min="2" max="2" width="11.57421875" style="54" customWidth="1"/>
    <col min="3" max="3" width="10.28125" style="54" bestFit="1" customWidth="1"/>
    <col min="4" max="4" width="12.7109375" style="54" customWidth="1"/>
    <col min="5" max="5" width="9.140625" style="54" customWidth="1"/>
    <col min="6" max="6" width="11.7109375" style="54" customWidth="1"/>
    <col min="7" max="7" width="9.8515625" style="54" bestFit="1" customWidth="1"/>
    <col min="8" max="8" width="15.00390625" style="54" customWidth="1"/>
    <col min="9" max="9" width="9.140625" style="54" customWidth="1"/>
    <col min="10" max="10" width="11.140625" style="54" bestFit="1" customWidth="1"/>
    <col min="11" max="16384" width="9.140625" style="54" customWidth="1"/>
  </cols>
  <sheetData>
    <row r="1" spans="1:6" ht="19.5" customHeight="1">
      <c r="A1" s="388" t="s">
        <v>122</v>
      </c>
      <c r="B1" s="388"/>
      <c r="C1" s="388"/>
      <c r="D1" s="388"/>
      <c r="E1" s="388"/>
      <c r="F1" s="388"/>
    </row>
    <row r="2" spans="1:6" ht="19.5" customHeight="1">
      <c r="A2" s="388" t="s">
        <v>36</v>
      </c>
      <c r="B2" s="388"/>
      <c r="C2" s="388"/>
      <c r="D2" s="388"/>
      <c r="E2" s="388"/>
      <c r="F2" s="388"/>
    </row>
    <row r="3" spans="1:6" ht="21.75" customHeight="1">
      <c r="A3" s="389" t="s">
        <v>348</v>
      </c>
      <c r="B3" s="389"/>
      <c r="C3" s="389"/>
      <c r="D3" s="389"/>
      <c r="E3" s="389"/>
      <c r="F3" s="389"/>
    </row>
    <row r="4" spans="1:6" ht="21.75" customHeight="1">
      <c r="A4" s="390" t="s">
        <v>4</v>
      </c>
      <c r="B4" s="392" t="s">
        <v>37</v>
      </c>
      <c r="C4" s="399" t="s">
        <v>38</v>
      </c>
      <c r="D4" s="400"/>
      <c r="E4" s="399" t="s">
        <v>39</v>
      </c>
      <c r="F4" s="400"/>
    </row>
    <row r="5" spans="1:6" ht="12" customHeight="1">
      <c r="A5" s="391"/>
      <c r="B5" s="393"/>
      <c r="C5" s="401"/>
      <c r="D5" s="402"/>
      <c r="E5" s="401"/>
      <c r="F5" s="402"/>
    </row>
    <row r="6" spans="1:6" ht="23.25" customHeight="1">
      <c r="A6" s="217" t="s">
        <v>314</v>
      </c>
      <c r="B6" s="218" t="s">
        <v>315</v>
      </c>
      <c r="C6" s="394">
        <v>0</v>
      </c>
      <c r="D6" s="395"/>
      <c r="E6" s="394"/>
      <c r="F6" s="395"/>
    </row>
    <row r="7" spans="1:6" ht="23.25" customHeight="1">
      <c r="A7" s="217" t="s">
        <v>109</v>
      </c>
      <c r="B7" s="218" t="s">
        <v>269</v>
      </c>
      <c r="C7" s="403">
        <v>0</v>
      </c>
      <c r="D7" s="404"/>
      <c r="E7" s="403"/>
      <c r="F7" s="404"/>
    </row>
    <row r="8" spans="1:10" ht="21">
      <c r="A8" s="217" t="s">
        <v>105</v>
      </c>
      <c r="B8" s="218" t="s">
        <v>270</v>
      </c>
      <c r="C8" s="380">
        <v>14125761.08</v>
      </c>
      <c r="D8" s="381"/>
      <c r="E8" s="380"/>
      <c r="F8" s="381"/>
      <c r="J8" s="182"/>
    </row>
    <row r="9" spans="1:6" ht="21">
      <c r="A9" s="217" t="s">
        <v>106</v>
      </c>
      <c r="B9" s="218" t="s">
        <v>270</v>
      </c>
      <c r="C9" s="380">
        <v>1104717.67</v>
      </c>
      <c r="D9" s="381"/>
      <c r="E9" s="380"/>
      <c r="F9" s="381"/>
    </row>
    <row r="10" spans="1:8" ht="21">
      <c r="A10" s="217" t="s">
        <v>107</v>
      </c>
      <c r="B10" s="218" t="s">
        <v>270</v>
      </c>
      <c r="C10" s="380">
        <v>259014.43</v>
      </c>
      <c r="D10" s="381"/>
      <c r="E10" s="380"/>
      <c r="F10" s="381"/>
      <c r="H10" s="139"/>
    </row>
    <row r="11" spans="1:10" ht="21">
      <c r="A11" s="217" t="s">
        <v>108</v>
      </c>
      <c r="B11" s="218" t="s">
        <v>270</v>
      </c>
      <c r="C11" s="380">
        <v>529379.64</v>
      </c>
      <c r="D11" s="381"/>
      <c r="E11" s="380"/>
      <c r="F11" s="381"/>
      <c r="H11" s="139">
        <f>SUM(C6:D12)</f>
        <v>29631675.509999998</v>
      </c>
      <c r="J11" s="182"/>
    </row>
    <row r="12" spans="1:10" ht="23.25" customHeight="1">
      <c r="A12" s="217" t="s">
        <v>228</v>
      </c>
      <c r="B12" s="218" t="s">
        <v>270</v>
      </c>
      <c r="C12" s="382">
        <v>13612802.69</v>
      </c>
      <c r="D12" s="383"/>
      <c r="E12" s="219"/>
      <c r="F12" s="220"/>
      <c r="H12" s="139"/>
      <c r="J12" s="182"/>
    </row>
    <row r="13" spans="1:6" ht="21">
      <c r="A13" s="217" t="s">
        <v>40</v>
      </c>
      <c r="B13" s="218" t="s">
        <v>271</v>
      </c>
      <c r="C13" s="380">
        <v>0</v>
      </c>
      <c r="D13" s="381"/>
      <c r="E13" s="380"/>
      <c r="F13" s="381"/>
    </row>
    <row r="14" spans="1:8" ht="21">
      <c r="A14" s="217" t="s">
        <v>166</v>
      </c>
      <c r="B14" s="218" t="s">
        <v>272</v>
      </c>
      <c r="C14" s="380">
        <v>1530400</v>
      </c>
      <c r="D14" s="381"/>
      <c r="E14" s="380"/>
      <c r="F14" s="381"/>
      <c r="H14" s="182">
        <v>18160168.82</v>
      </c>
    </row>
    <row r="15" spans="1:6" ht="21">
      <c r="A15" s="217" t="s">
        <v>154</v>
      </c>
      <c r="B15" s="218" t="s">
        <v>274</v>
      </c>
      <c r="C15" s="382">
        <v>423091.23</v>
      </c>
      <c r="D15" s="383"/>
      <c r="E15" s="219"/>
      <c r="F15" s="220"/>
    </row>
    <row r="16" spans="1:8" ht="21">
      <c r="A16" s="217" t="s">
        <v>80</v>
      </c>
      <c r="B16" s="218" t="s">
        <v>273</v>
      </c>
      <c r="C16" s="380">
        <v>7343.69</v>
      </c>
      <c r="D16" s="381"/>
      <c r="E16" s="380"/>
      <c r="F16" s="381"/>
      <c r="H16" s="182"/>
    </row>
    <row r="17" spans="1:8" ht="23.25" customHeight="1">
      <c r="A17" s="217" t="s">
        <v>172</v>
      </c>
      <c r="B17" s="218" t="s">
        <v>275</v>
      </c>
      <c r="C17" s="380">
        <v>30400</v>
      </c>
      <c r="D17" s="381"/>
      <c r="E17" s="219"/>
      <c r="F17" s="220"/>
      <c r="H17" s="182"/>
    </row>
    <row r="18" spans="1:8" ht="21">
      <c r="A18" s="217" t="s">
        <v>19</v>
      </c>
      <c r="B18" s="218" t="s">
        <v>276</v>
      </c>
      <c r="C18" s="380">
        <v>3691006</v>
      </c>
      <c r="D18" s="381"/>
      <c r="E18" s="380"/>
      <c r="F18" s="381"/>
      <c r="H18" s="139">
        <f>SUM(C18:D18)</f>
        <v>3691006</v>
      </c>
    </row>
    <row r="19" spans="1:6" ht="21">
      <c r="A19" s="217" t="s">
        <v>96</v>
      </c>
      <c r="B19" s="218" t="s">
        <v>277</v>
      </c>
      <c r="C19" s="380">
        <v>664380</v>
      </c>
      <c r="D19" s="381"/>
      <c r="E19" s="380"/>
      <c r="F19" s="381"/>
    </row>
    <row r="20" spans="1:6" ht="21">
      <c r="A20" s="217" t="s">
        <v>86</v>
      </c>
      <c r="B20" s="218" t="s">
        <v>278</v>
      </c>
      <c r="C20" s="380">
        <v>1686075</v>
      </c>
      <c r="D20" s="381"/>
      <c r="E20" s="380"/>
      <c r="F20" s="381"/>
    </row>
    <row r="21" spans="1:6" ht="21">
      <c r="A21" s="217" t="s">
        <v>20</v>
      </c>
      <c r="B21" s="218" t="s">
        <v>279</v>
      </c>
      <c r="C21" s="380">
        <v>49200</v>
      </c>
      <c r="D21" s="381"/>
      <c r="E21" s="380"/>
      <c r="F21" s="381"/>
    </row>
    <row r="22" spans="1:6" ht="21">
      <c r="A22" s="217" t="s">
        <v>21</v>
      </c>
      <c r="B22" s="218" t="s">
        <v>280</v>
      </c>
      <c r="C22" s="380">
        <v>512450</v>
      </c>
      <c r="D22" s="381"/>
      <c r="E22" s="380"/>
      <c r="F22" s="381"/>
    </row>
    <row r="23" spans="1:8" ht="23.25" customHeight="1">
      <c r="A23" s="217" t="s">
        <v>319</v>
      </c>
      <c r="B23" s="218" t="s">
        <v>280</v>
      </c>
      <c r="C23" s="380">
        <v>0</v>
      </c>
      <c r="D23" s="381"/>
      <c r="E23" s="219"/>
      <c r="F23" s="220"/>
      <c r="H23" s="54">
        <f>429252-426612</f>
        <v>2640</v>
      </c>
    </row>
    <row r="24" spans="1:6" ht="21">
      <c r="A24" s="217" t="s">
        <v>22</v>
      </c>
      <c r="B24" s="218" t="s">
        <v>281</v>
      </c>
      <c r="C24" s="380">
        <v>33770</v>
      </c>
      <c r="D24" s="381"/>
      <c r="E24" s="380"/>
      <c r="F24" s="381"/>
    </row>
    <row r="25" spans="1:6" ht="21">
      <c r="A25" s="217" t="s">
        <v>23</v>
      </c>
      <c r="B25" s="218" t="s">
        <v>282</v>
      </c>
      <c r="C25" s="384">
        <v>79015.66</v>
      </c>
      <c r="D25" s="385"/>
      <c r="E25" s="380"/>
      <c r="F25" s="381"/>
    </row>
    <row r="26" spans="1:6" ht="21">
      <c r="A26" s="217" t="s">
        <v>24</v>
      </c>
      <c r="B26" s="218" t="s">
        <v>283</v>
      </c>
      <c r="C26" s="380">
        <v>20500</v>
      </c>
      <c r="D26" s="381"/>
      <c r="E26" s="380"/>
      <c r="F26" s="381"/>
    </row>
    <row r="27" spans="1:6" ht="23.25" customHeight="1">
      <c r="A27" s="217" t="s">
        <v>25</v>
      </c>
      <c r="B27" s="218" t="s">
        <v>284</v>
      </c>
      <c r="C27" s="380">
        <v>0</v>
      </c>
      <c r="D27" s="381"/>
      <c r="E27" s="219"/>
      <c r="F27" s="220"/>
    </row>
    <row r="28" spans="1:6" ht="23.25" customHeight="1">
      <c r="A28" s="217" t="s">
        <v>320</v>
      </c>
      <c r="B28" s="218" t="s">
        <v>284</v>
      </c>
      <c r="C28" s="380">
        <v>0</v>
      </c>
      <c r="D28" s="381"/>
      <c r="E28" s="219"/>
      <c r="F28" s="220"/>
    </row>
    <row r="29" spans="1:6" ht="21">
      <c r="A29" s="217" t="s">
        <v>16</v>
      </c>
      <c r="B29" s="218" t="s">
        <v>285</v>
      </c>
      <c r="C29" s="380">
        <v>1498000</v>
      </c>
      <c r="D29" s="381"/>
      <c r="E29" s="380"/>
      <c r="F29" s="381"/>
    </row>
    <row r="30" spans="1:6" ht="21">
      <c r="A30" s="217" t="s">
        <v>34</v>
      </c>
      <c r="B30" s="218" t="s">
        <v>286</v>
      </c>
      <c r="C30" s="382">
        <v>0</v>
      </c>
      <c r="D30" s="383"/>
      <c r="E30" s="219"/>
      <c r="F30" s="220"/>
    </row>
    <row r="31" spans="1:8" ht="21">
      <c r="A31" s="217" t="s">
        <v>238</v>
      </c>
      <c r="B31" s="218" t="s">
        <v>292</v>
      </c>
      <c r="C31" s="380"/>
      <c r="D31" s="381"/>
      <c r="E31" s="380">
        <f>H31</f>
        <v>17862932.71</v>
      </c>
      <c r="F31" s="381"/>
      <c r="H31" s="139">
        <f>97143.73+9480072.97+8285716.01</f>
        <v>17862932.71</v>
      </c>
    </row>
    <row r="32" spans="1:8" ht="21" customHeight="1">
      <c r="A32" s="217" t="s">
        <v>233</v>
      </c>
      <c r="B32" s="218" t="s">
        <v>287</v>
      </c>
      <c r="C32" s="380"/>
      <c r="D32" s="381"/>
      <c r="E32" s="380">
        <f>รายจ่ายค้างจ่าย!D10</f>
        <v>2065880</v>
      </c>
      <c r="F32" s="381"/>
      <c r="H32" s="139"/>
    </row>
    <row r="33" spans="1:8" ht="21">
      <c r="A33" s="217" t="s">
        <v>237</v>
      </c>
      <c r="B33" s="218" t="s">
        <v>288</v>
      </c>
      <c r="C33" s="380"/>
      <c r="D33" s="381"/>
      <c r="E33" s="380">
        <f>เงินรับฝาก!B16</f>
        <v>2268173.75</v>
      </c>
      <c r="F33" s="381"/>
      <c r="H33" s="182"/>
    </row>
    <row r="34" spans="1:8" ht="21">
      <c r="A34" s="217" t="s">
        <v>41</v>
      </c>
      <c r="B34" s="218" t="s">
        <v>289</v>
      </c>
      <c r="C34" s="380"/>
      <c r="D34" s="381"/>
      <c r="E34" s="380">
        <v>8409644.22</v>
      </c>
      <c r="F34" s="381"/>
      <c r="H34" s="139"/>
    </row>
    <row r="35" spans="1:6" ht="23.25" customHeight="1">
      <c r="A35" s="217" t="s">
        <v>173</v>
      </c>
      <c r="B35" s="218" t="s">
        <v>290</v>
      </c>
      <c r="C35" s="226"/>
      <c r="D35" s="227"/>
      <c r="E35" s="380">
        <v>30400</v>
      </c>
      <c r="F35" s="381"/>
    </row>
    <row r="36" spans="1:6" ht="21">
      <c r="A36" s="221" t="s">
        <v>26</v>
      </c>
      <c r="B36" s="218" t="s">
        <v>291</v>
      </c>
      <c r="C36" s="397"/>
      <c r="D36" s="398"/>
      <c r="E36" s="397">
        <v>9220276.41</v>
      </c>
      <c r="F36" s="398"/>
    </row>
    <row r="37" spans="2:8" ht="22.5" customHeight="1" thickBot="1">
      <c r="B37" s="222"/>
      <c r="C37" s="386">
        <f>SUM(C6:D36)</f>
        <v>39857307.089999996</v>
      </c>
      <c r="D37" s="387"/>
      <c r="E37" s="386">
        <f>SUM(E31:F36)</f>
        <v>39857307.09</v>
      </c>
      <c r="F37" s="387"/>
      <c r="G37" s="139"/>
      <c r="H37" s="139">
        <f>C37-E37</f>
        <v>0</v>
      </c>
    </row>
    <row r="38" spans="2:8" ht="22.5" customHeight="1" thickTop="1">
      <c r="B38" s="329"/>
      <c r="C38" s="330"/>
      <c r="D38" s="330"/>
      <c r="E38" s="330"/>
      <c r="F38" s="330"/>
      <c r="G38" s="139"/>
      <c r="H38" s="139"/>
    </row>
    <row r="39" spans="1:6" ht="31.5" customHeight="1">
      <c r="A39" s="223" t="s">
        <v>119</v>
      </c>
      <c r="B39" s="224"/>
      <c r="C39" s="225"/>
      <c r="D39" s="225"/>
      <c r="E39" s="225"/>
      <c r="F39" s="225"/>
    </row>
    <row r="40" spans="1:7" ht="23.25" customHeight="1">
      <c r="A40" s="225" t="s">
        <v>174</v>
      </c>
      <c r="B40" s="224"/>
      <c r="C40" s="225"/>
      <c r="D40" s="225"/>
      <c r="E40" s="225"/>
      <c r="F40" s="225"/>
      <c r="G40" s="118"/>
    </row>
    <row r="41" spans="1:6" ht="21" customHeight="1">
      <c r="A41" s="225" t="s">
        <v>175</v>
      </c>
      <c r="B41" s="224"/>
      <c r="C41" s="225"/>
      <c r="D41" s="225"/>
      <c r="E41" s="225"/>
      <c r="F41" s="225"/>
    </row>
    <row r="42" spans="1:6" ht="19.5">
      <c r="A42" s="396"/>
      <c r="B42" s="396"/>
      <c r="C42" s="396"/>
      <c r="D42" s="396"/>
      <c r="E42" s="396"/>
      <c r="F42" s="396"/>
    </row>
  </sheetData>
  <sheetProtection/>
  <mergeCells count="64">
    <mergeCell ref="C23:D23"/>
    <mergeCell ref="C28:D28"/>
    <mergeCell ref="C7:D7"/>
    <mergeCell ref="E7:F7"/>
    <mergeCell ref="E22:F22"/>
    <mergeCell ref="C21:D21"/>
    <mergeCell ref="C12:D12"/>
    <mergeCell ref="C22:D22"/>
    <mergeCell ref="C15:D15"/>
    <mergeCell ref="E16:F16"/>
    <mergeCell ref="C4:D5"/>
    <mergeCell ref="E4:F5"/>
    <mergeCell ref="C9:D9"/>
    <mergeCell ref="C10:D10"/>
    <mergeCell ref="E18:F18"/>
    <mergeCell ref="C8:D8"/>
    <mergeCell ref="E9:F9"/>
    <mergeCell ref="C6:D6"/>
    <mergeCell ref="E10:F10"/>
    <mergeCell ref="E13:F13"/>
    <mergeCell ref="A42:F42"/>
    <mergeCell ref="C19:D19"/>
    <mergeCell ref="E29:F29"/>
    <mergeCell ref="C36:D36"/>
    <mergeCell ref="E8:F8"/>
    <mergeCell ref="E25:F25"/>
    <mergeCell ref="E37:F37"/>
    <mergeCell ref="E36:F36"/>
    <mergeCell ref="E20:F20"/>
    <mergeCell ref="E19:F19"/>
    <mergeCell ref="A1:F1"/>
    <mergeCell ref="A2:F2"/>
    <mergeCell ref="A3:F3"/>
    <mergeCell ref="A4:A5"/>
    <mergeCell ref="B4:B5"/>
    <mergeCell ref="C29:D29"/>
    <mergeCell ref="E21:F21"/>
    <mergeCell ref="C14:D14"/>
    <mergeCell ref="E6:F6"/>
    <mergeCell ref="C18:D18"/>
    <mergeCell ref="C37:D37"/>
    <mergeCell ref="E34:F34"/>
    <mergeCell ref="C31:D31"/>
    <mergeCell ref="E31:F31"/>
    <mergeCell ref="C34:D34"/>
    <mergeCell ref="E33:F33"/>
    <mergeCell ref="E35:F35"/>
    <mergeCell ref="C33:D33"/>
    <mergeCell ref="C32:D32"/>
    <mergeCell ref="C20:D20"/>
    <mergeCell ref="C16:D16"/>
    <mergeCell ref="C13:D13"/>
    <mergeCell ref="E11:F11"/>
    <mergeCell ref="C17:D17"/>
    <mergeCell ref="E14:F14"/>
    <mergeCell ref="C11:D11"/>
    <mergeCell ref="C26:D26"/>
    <mergeCell ref="E32:F32"/>
    <mergeCell ref="C30:D30"/>
    <mergeCell ref="C25:D25"/>
    <mergeCell ref="E26:F26"/>
    <mergeCell ref="E24:F24"/>
    <mergeCell ref="C27:D27"/>
    <mergeCell ref="C24:D24"/>
  </mergeCells>
  <printOptions/>
  <pageMargins left="0.6" right="0.54" top="0.15748031496062992" bottom="0" header="0.15748031496062992" footer="0.2362204724409449"/>
  <pageSetup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5"/>
  <sheetViews>
    <sheetView zoomScalePageLayoutView="0" workbookViewId="0" topLeftCell="A82">
      <selection activeCell="N30" sqref="N30"/>
    </sheetView>
  </sheetViews>
  <sheetFormatPr defaultColWidth="9.140625" defaultRowHeight="21.75"/>
  <cols>
    <col min="1" max="1" width="10.8515625" style="54" customWidth="1"/>
    <col min="2" max="2" width="9.140625" style="54" customWidth="1"/>
    <col min="3" max="3" width="4.57421875" style="54" bestFit="1" customWidth="1"/>
    <col min="4" max="4" width="8.140625" style="54" customWidth="1"/>
    <col min="5" max="5" width="8.00390625" style="54" customWidth="1"/>
    <col min="6" max="6" width="7.7109375" style="54" customWidth="1"/>
    <col min="7" max="7" width="10.00390625" style="54" customWidth="1"/>
    <col min="8" max="8" width="9.140625" style="54" customWidth="1"/>
    <col min="9" max="9" width="5.140625" style="54" customWidth="1"/>
    <col min="10" max="10" width="5.57421875" style="54" customWidth="1"/>
    <col min="11" max="11" width="7.8515625" style="54" customWidth="1"/>
    <col min="12" max="12" width="10.8515625" style="54" bestFit="1" customWidth="1"/>
    <col min="13" max="13" width="6.421875" style="54" customWidth="1"/>
    <col min="14" max="14" width="9.8515625" style="54" customWidth="1"/>
    <col min="15" max="15" width="7.140625" style="54" customWidth="1"/>
    <col min="16" max="16" width="8.421875" style="54" customWidth="1"/>
    <col min="17" max="18" width="5.7109375" style="54" customWidth="1"/>
    <col min="19" max="19" width="5.57421875" style="54" customWidth="1"/>
    <col min="20" max="20" width="9.7109375" style="54" customWidth="1"/>
    <col min="21" max="16384" width="9.140625" style="54" customWidth="1"/>
  </cols>
  <sheetData>
    <row r="1" spans="1:20" ht="18" customHeight="1">
      <c r="A1" s="268" t="s">
        <v>178</v>
      </c>
      <c r="B1" s="499" t="s">
        <v>179</v>
      </c>
      <c r="C1" s="500"/>
      <c r="D1" s="500" t="s">
        <v>128</v>
      </c>
      <c r="E1" s="500"/>
      <c r="F1" s="501" t="s">
        <v>129</v>
      </c>
      <c r="G1" s="499"/>
      <c r="H1" s="501" t="s">
        <v>130</v>
      </c>
      <c r="I1" s="499"/>
      <c r="J1" s="235" t="s">
        <v>131</v>
      </c>
      <c r="K1" s="500" t="s">
        <v>132</v>
      </c>
      <c r="L1" s="500"/>
      <c r="M1" s="500" t="s">
        <v>133</v>
      </c>
      <c r="N1" s="500"/>
      <c r="O1" s="500" t="s">
        <v>134</v>
      </c>
      <c r="P1" s="500"/>
      <c r="Q1" s="501" t="s">
        <v>135</v>
      </c>
      <c r="R1" s="499"/>
      <c r="S1" s="251" t="s">
        <v>136</v>
      </c>
      <c r="T1" s="502" t="s">
        <v>202</v>
      </c>
    </row>
    <row r="2" spans="1:20" ht="18" customHeight="1">
      <c r="A2" s="248" t="s">
        <v>203</v>
      </c>
      <c r="B2" s="269" t="s">
        <v>181</v>
      </c>
      <c r="C2" s="269" t="s">
        <v>182</v>
      </c>
      <c r="D2" s="269" t="s">
        <v>183</v>
      </c>
      <c r="E2" s="269" t="s">
        <v>184</v>
      </c>
      <c r="F2" s="269" t="s">
        <v>204</v>
      </c>
      <c r="G2" s="269" t="s">
        <v>186</v>
      </c>
      <c r="H2" s="269" t="s">
        <v>187</v>
      </c>
      <c r="I2" s="269" t="s">
        <v>188</v>
      </c>
      <c r="J2" s="269" t="s">
        <v>189</v>
      </c>
      <c r="K2" s="269" t="s">
        <v>190</v>
      </c>
      <c r="L2" s="269" t="s">
        <v>191</v>
      </c>
      <c r="M2" s="269" t="s">
        <v>192</v>
      </c>
      <c r="N2" s="269" t="s">
        <v>193</v>
      </c>
      <c r="O2" s="269" t="s">
        <v>194</v>
      </c>
      <c r="P2" s="270" t="s">
        <v>195</v>
      </c>
      <c r="Q2" s="269" t="s">
        <v>196</v>
      </c>
      <c r="R2" s="269" t="s">
        <v>197</v>
      </c>
      <c r="S2" s="271" t="s">
        <v>198</v>
      </c>
      <c r="T2" s="505"/>
    </row>
    <row r="3" spans="1:20" ht="18" customHeight="1">
      <c r="A3" s="272" t="s">
        <v>18</v>
      </c>
      <c r="B3" s="273"/>
      <c r="C3" s="274"/>
      <c r="D3" s="275"/>
      <c r="E3" s="274"/>
      <c r="F3" s="275"/>
      <c r="G3" s="274"/>
      <c r="H3" s="275"/>
      <c r="I3" s="274"/>
      <c r="J3" s="275"/>
      <c r="K3" s="274"/>
      <c r="L3" s="274"/>
      <c r="M3" s="275"/>
      <c r="N3" s="274"/>
      <c r="O3" s="275"/>
      <c r="P3" s="273"/>
      <c r="Q3" s="274"/>
      <c r="R3" s="274"/>
      <c r="S3" s="276"/>
      <c r="T3" s="503"/>
    </row>
    <row r="4" spans="1:20" ht="18" customHeight="1">
      <c r="A4" s="237">
        <v>5340000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3"/>
      <c r="Q4" s="274"/>
      <c r="R4" s="274"/>
      <c r="S4" s="277"/>
      <c r="T4" s="274"/>
    </row>
    <row r="5" spans="1:20" ht="18" customHeight="1">
      <c r="A5" s="238">
        <v>5340100</v>
      </c>
      <c r="B5" s="234">
        <v>16691.95</v>
      </c>
      <c r="C5" s="238" t="s">
        <v>125</v>
      </c>
      <c r="D5" s="238" t="s">
        <v>125</v>
      </c>
      <c r="E5" s="238" t="s">
        <v>125</v>
      </c>
      <c r="F5" s="238" t="s">
        <v>125</v>
      </c>
      <c r="G5" s="238" t="s">
        <v>125</v>
      </c>
      <c r="H5" s="238" t="s">
        <v>125</v>
      </c>
      <c r="I5" s="238" t="s">
        <v>125</v>
      </c>
      <c r="J5" s="238" t="s">
        <v>125</v>
      </c>
      <c r="K5" s="238" t="s">
        <v>125</v>
      </c>
      <c r="L5" s="238" t="s">
        <v>125</v>
      </c>
      <c r="M5" s="238" t="s">
        <v>125</v>
      </c>
      <c r="N5" s="238" t="s">
        <v>125</v>
      </c>
      <c r="O5" s="238" t="s">
        <v>125</v>
      </c>
      <c r="P5" s="255" t="s">
        <v>125</v>
      </c>
      <c r="Q5" s="238" t="s">
        <v>125</v>
      </c>
      <c r="R5" s="238" t="s">
        <v>125</v>
      </c>
      <c r="S5" s="238" t="s">
        <v>125</v>
      </c>
      <c r="T5" s="234">
        <f aca="true" t="shared" si="0" ref="T5:T10">SUM(B5:S5)</f>
        <v>16691.95</v>
      </c>
    </row>
    <row r="6" spans="1:20" ht="18" customHeight="1">
      <c r="A6" s="238">
        <v>5340300</v>
      </c>
      <c r="B6" s="234">
        <v>261.08</v>
      </c>
      <c r="C6" s="238" t="s">
        <v>125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8" t="s">
        <v>125</v>
      </c>
      <c r="L6" s="238" t="s">
        <v>125</v>
      </c>
      <c r="M6" s="238" t="s">
        <v>125</v>
      </c>
      <c r="N6" s="238" t="s">
        <v>125</v>
      </c>
      <c r="O6" s="238" t="s">
        <v>125</v>
      </c>
      <c r="P6" s="255" t="s">
        <v>125</v>
      </c>
      <c r="Q6" s="238" t="s">
        <v>125</v>
      </c>
      <c r="R6" s="238" t="s">
        <v>125</v>
      </c>
      <c r="S6" s="238" t="s">
        <v>125</v>
      </c>
      <c r="T6" s="234">
        <f t="shared" si="0"/>
        <v>261.08</v>
      </c>
    </row>
    <row r="7" spans="1:20" ht="18" customHeight="1">
      <c r="A7" s="238">
        <v>5340400</v>
      </c>
      <c r="B7" s="234">
        <v>965</v>
      </c>
      <c r="C7" s="238" t="s">
        <v>125</v>
      </c>
      <c r="D7" s="238" t="s">
        <v>125</v>
      </c>
      <c r="E7" s="238" t="s">
        <v>125</v>
      </c>
      <c r="F7" s="238" t="s">
        <v>125</v>
      </c>
      <c r="G7" s="238" t="s">
        <v>125</v>
      </c>
      <c r="H7" s="238" t="s">
        <v>125</v>
      </c>
      <c r="I7" s="238" t="s">
        <v>125</v>
      </c>
      <c r="J7" s="238" t="s">
        <v>125</v>
      </c>
      <c r="K7" s="238" t="s">
        <v>125</v>
      </c>
      <c r="L7" s="238" t="s">
        <v>125</v>
      </c>
      <c r="M7" s="238" t="s">
        <v>125</v>
      </c>
      <c r="N7" s="238" t="s">
        <v>125</v>
      </c>
      <c r="O7" s="238" t="s">
        <v>125</v>
      </c>
      <c r="P7" s="255" t="s">
        <v>125</v>
      </c>
      <c r="Q7" s="238" t="s">
        <v>125</v>
      </c>
      <c r="R7" s="238" t="s">
        <v>125</v>
      </c>
      <c r="S7" s="238" t="s">
        <v>125</v>
      </c>
      <c r="T7" s="234">
        <f t="shared" si="0"/>
        <v>965</v>
      </c>
    </row>
    <row r="8" spans="1:20" ht="18" customHeight="1">
      <c r="A8" s="238">
        <v>5340500</v>
      </c>
      <c r="B8" s="234">
        <v>8099.9</v>
      </c>
      <c r="C8" s="238" t="s">
        <v>125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 t="s">
        <v>125</v>
      </c>
      <c r="N8" s="238" t="s">
        <v>125</v>
      </c>
      <c r="O8" s="238" t="s">
        <v>125</v>
      </c>
      <c r="P8" s="255" t="s">
        <v>125</v>
      </c>
      <c r="Q8" s="238" t="s">
        <v>125</v>
      </c>
      <c r="R8" s="238" t="s">
        <v>125</v>
      </c>
      <c r="S8" s="238" t="s">
        <v>125</v>
      </c>
      <c r="T8" s="234">
        <f t="shared" si="0"/>
        <v>8099.9</v>
      </c>
    </row>
    <row r="9" spans="1:20" ht="18" customHeight="1">
      <c r="A9" s="238" t="s">
        <v>199</v>
      </c>
      <c r="B9" s="234">
        <f>SUM(B5:B8)</f>
        <v>26017.93</v>
      </c>
      <c r="C9" s="238" t="s">
        <v>125</v>
      </c>
      <c r="D9" s="238" t="s">
        <v>125</v>
      </c>
      <c r="E9" s="238" t="s">
        <v>125</v>
      </c>
      <c r="F9" s="238" t="s">
        <v>125</v>
      </c>
      <c r="G9" s="238" t="s">
        <v>125</v>
      </c>
      <c r="H9" s="238" t="s">
        <v>125</v>
      </c>
      <c r="I9" s="238" t="s">
        <v>125</v>
      </c>
      <c r="J9" s="238" t="s">
        <v>125</v>
      </c>
      <c r="K9" s="238" t="s">
        <v>125</v>
      </c>
      <c r="L9" s="238" t="s">
        <v>125</v>
      </c>
      <c r="M9" s="238" t="s">
        <v>125</v>
      </c>
      <c r="N9" s="238" t="s">
        <v>125</v>
      </c>
      <c r="O9" s="238" t="s">
        <v>125</v>
      </c>
      <c r="P9" s="255" t="s">
        <v>125</v>
      </c>
      <c r="Q9" s="238" t="s">
        <v>125</v>
      </c>
      <c r="R9" s="238" t="s">
        <v>125</v>
      </c>
      <c r="S9" s="238" t="s">
        <v>125</v>
      </c>
      <c r="T9" s="234">
        <f>SUM(B9:S9)</f>
        <v>26017.93</v>
      </c>
    </row>
    <row r="10" spans="1:20" ht="18" customHeight="1" thickBot="1">
      <c r="A10" s="278" t="s">
        <v>95</v>
      </c>
      <c r="B10" s="279">
        <f>28061+24936.73+26017.93</f>
        <v>79015.66</v>
      </c>
      <c r="C10" s="244" t="s">
        <v>125</v>
      </c>
      <c r="D10" s="244" t="s">
        <v>125</v>
      </c>
      <c r="E10" s="244" t="s">
        <v>125</v>
      </c>
      <c r="F10" s="244" t="s">
        <v>125</v>
      </c>
      <c r="G10" s="244" t="s">
        <v>125</v>
      </c>
      <c r="H10" s="244" t="s">
        <v>125</v>
      </c>
      <c r="I10" s="244" t="s">
        <v>125</v>
      </c>
      <c r="J10" s="244" t="s">
        <v>125</v>
      </c>
      <c r="K10" s="241" t="s">
        <v>111</v>
      </c>
      <c r="L10" s="244" t="s">
        <v>125</v>
      </c>
      <c r="M10" s="244" t="s">
        <v>125</v>
      </c>
      <c r="N10" s="244" t="s">
        <v>125</v>
      </c>
      <c r="O10" s="244" t="s">
        <v>125</v>
      </c>
      <c r="P10" s="280" t="s">
        <v>125</v>
      </c>
      <c r="Q10" s="244" t="s">
        <v>125</v>
      </c>
      <c r="R10" s="244" t="s">
        <v>125</v>
      </c>
      <c r="S10" s="244" t="s">
        <v>125</v>
      </c>
      <c r="T10" s="241">
        <f t="shared" si="0"/>
        <v>79015.66</v>
      </c>
    </row>
    <row r="11" spans="1:20" ht="18" customHeight="1" thickTop="1">
      <c r="A11" s="242">
        <v>5610000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81" t="s">
        <v>126</v>
      </c>
      <c r="Q11" s="233"/>
      <c r="R11" s="233"/>
      <c r="S11" s="282"/>
      <c r="T11" s="233"/>
    </row>
    <row r="12" spans="1:20" ht="18" customHeight="1">
      <c r="A12" s="233">
        <v>5610100</v>
      </c>
      <c r="B12" s="229" t="s">
        <v>125</v>
      </c>
      <c r="C12" s="233" t="s">
        <v>125</v>
      </c>
      <c r="D12" s="233" t="s">
        <v>125</v>
      </c>
      <c r="E12" s="233" t="s">
        <v>125</v>
      </c>
      <c r="F12" s="233" t="s">
        <v>125</v>
      </c>
      <c r="G12" s="233" t="s">
        <v>125</v>
      </c>
      <c r="H12" s="233" t="s">
        <v>125</v>
      </c>
      <c r="I12" s="233" t="s">
        <v>125</v>
      </c>
      <c r="J12" s="233" t="s">
        <v>125</v>
      </c>
      <c r="K12" s="233" t="s">
        <v>125</v>
      </c>
      <c r="L12" s="233" t="s">
        <v>125</v>
      </c>
      <c r="M12" s="233" t="s">
        <v>125</v>
      </c>
      <c r="N12" s="233" t="s">
        <v>125</v>
      </c>
      <c r="O12" s="233" t="s">
        <v>125</v>
      </c>
      <c r="P12" s="281" t="s">
        <v>125</v>
      </c>
      <c r="Q12" s="233" t="s">
        <v>125</v>
      </c>
      <c r="R12" s="233" t="s">
        <v>125</v>
      </c>
      <c r="S12" s="282" t="s">
        <v>125</v>
      </c>
      <c r="T12" s="229">
        <f>SUM(B12:S12)</f>
        <v>0</v>
      </c>
    </row>
    <row r="13" spans="1:20" ht="18" customHeight="1">
      <c r="A13" s="238">
        <v>5610200</v>
      </c>
      <c r="B13" s="234" t="s">
        <v>125</v>
      </c>
      <c r="C13" s="238" t="s">
        <v>125</v>
      </c>
      <c r="D13" s="238" t="s">
        <v>125</v>
      </c>
      <c r="E13" s="238" t="s">
        <v>125</v>
      </c>
      <c r="F13" s="253" t="s">
        <v>125</v>
      </c>
      <c r="G13" s="252" t="s">
        <v>125</v>
      </c>
      <c r="H13" s="253" t="s">
        <v>125</v>
      </c>
      <c r="I13" s="238" t="s">
        <v>125</v>
      </c>
      <c r="J13" s="238" t="s">
        <v>125</v>
      </c>
      <c r="K13" s="238" t="s">
        <v>125</v>
      </c>
      <c r="L13" s="326" t="s">
        <v>125</v>
      </c>
      <c r="M13" s="238" t="s">
        <v>125</v>
      </c>
      <c r="N13" s="234" t="s">
        <v>125</v>
      </c>
      <c r="O13" s="238" t="s">
        <v>125</v>
      </c>
      <c r="P13" s="231" t="s">
        <v>125</v>
      </c>
      <c r="Q13" s="238" t="s">
        <v>125</v>
      </c>
      <c r="R13" s="238" t="s">
        <v>125</v>
      </c>
      <c r="S13" s="259" t="s">
        <v>125</v>
      </c>
      <c r="T13" s="234">
        <f>SUM(B13:S13)</f>
        <v>0</v>
      </c>
    </row>
    <row r="14" spans="1:20" ht="18" customHeight="1">
      <c r="A14" s="238">
        <v>5610400</v>
      </c>
      <c r="B14" s="234" t="s">
        <v>125</v>
      </c>
      <c r="C14" s="238" t="s">
        <v>125</v>
      </c>
      <c r="D14" s="234" t="s">
        <v>125</v>
      </c>
      <c r="E14" s="258" t="s">
        <v>125</v>
      </c>
      <c r="F14" s="258" t="s">
        <v>125</v>
      </c>
      <c r="G14" s="234" t="s">
        <v>125</v>
      </c>
      <c r="H14" s="234" t="s">
        <v>125</v>
      </c>
      <c r="I14" s="238" t="s">
        <v>125</v>
      </c>
      <c r="J14" s="234" t="s">
        <v>125</v>
      </c>
      <c r="K14" s="238" t="s">
        <v>125</v>
      </c>
      <c r="L14" s="238" t="s">
        <v>125</v>
      </c>
      <c r="M14" s="238" t="s">
        <v>125</v>
      </c>
      <c r="N14" s="258" t="s">
        <v>125</v>
      </c>
      <c r="O14" s="234" t="s">
        <v>125</v>
      </c>
      <c r="P14" s="231"/>
      <c r="Q14" s="238" t="s">
        <v>125</v>
      </c>
      <c r="R14" s="238" t="s">
        <v>125</v>
      </c>
      <c r="S14" s="259" t="s">
        <v>125</v>
      </c>
      <c r="T14" s="229">
        <f>SUM(B14:S14)</f>
        <v>0</v>
      </c>
    </row>
    <row r="15" spans="1:20" ht="18" customHeight="1">
      <c r="A15" s="238" t="s">
        <v>199</v>
      </c>
      <c r="B15" s="234">
        <f>SUM(B12:B14)</f>
        <v>0</v>
      </c>
      <c r="C15" s="234">
        <f aca="true" t="shared" si="1" ref="C15:S15">SUM(C13:C14)</f>
        <v>0</v>
      </c>
      <c r="D15" s="234">
        <f t="shared" si="1"/>
        <v>0</v>
      </c>
      <c r="E15" s="234">
        <f t="shared" si="1"/>
        <v>0</v>
      </c>
      <c r="F15" s="234">
        <f t="shared" si="1"/>
        <v>0</v>
      </c>
      <c r="G15" s="234">
        <f t="shared" si="1"/>
        <v>0</v>
      </c>
      <c r="H15" s="234">
        <f t="shared" si="1"/>
        <v>0</v>
      </c>
      <c r="I15" s="234">
        <f t="shared" si="1"/>
        <v>0</v>
      </c>
      <c r="J15" s="234">
        <f t="shared" si="1"/>
        <v>0</v>
      </c>
      <c r="K15" s="234">
        <f t="shared" si="1"/>
        <v>0</v>
      </c>
      <c r="L15" s="234">
        <f t="shared" si="1"/>
        <v>0</v>
      </c>
      <c r="M15" s="234">
        <f t="shared" si="1"/>
        <v>0</v>
      </c>
      <c r="N15" s="234">
        <f t="shared" si="1"/>
        <v>0</v>
      </c>
      <c r="O15" s="234">
        <f t="shared" si="1"/>
        <v>0</v>
      </c>
      <c r="P15" s="234">
        <f t="shared" si="1"/>
        <v>0</v>
      </c>
      <c r="Q15" s="234">
        <f t="shared" si="1"/>
        <v>0</v>
      </c>
      <c r="R15" s="234">
        <f t="shared" si="1"/>
        <v>0</v>
      </c>
      <c r="S15" s="234">
        <f t="shared" si="1"/>
        <v>0</v>
      </c>
      <c r="T15" s="229">
        <f>SUM(B15:S15)</f>
        <v>0</v>
      </c>
    </row>
    <row r="16" spans="1:20" ht="18" customHeight="1" thickBot="1">
      <c r="A16" s="244" t="s">
        <v>95</v>
      </c>
      <c r="B16" s="241">
        <v>70000</v>
      </c>
      <c r="C16" s="244" t="s">
        <v>125</v>
      </c>
      <c r="D16" s="241" t="s">
        <v>125</v>
      </c>
      <c r="E16" s="241" t="s">
        <v>125</v>
      </c>
      <c r="F16" s="279">
        <v>0</v>
      </c>
      <c r="G16" s="241">
        <v>1428000</v>
      </c>
      <c r="H16" s="241">
        <v>0</v>
      </c>
      <c r="I16" s="244" t="s">
        <v>125</v>
      </c>
      <c r="J16" s="241" t="s">
        <v>125</v>
      </c>
      <c r="K16" s="244" t="s">
        <v>125</v>
      </c>
      <c r="L16" s="336">
        <v>0</v>
      </c>
      <c r="M16" s="244" t="s">
        <v>125</v>
      </c>
      <c r="N16" s="265">
        <v>0</v>
      </c>
      <c r="O16" s="241" t="s">
        <v>125</v>
      </c>
      <c r="P16" s="283">
        <v>0</v>
      </c>
      <c r="Q16" s="244" t="s">
        <v>125</v>
      </c>
      <c r="R16" s="244" t="s">
        <v>125</v>
      </c>
      <c r="S16" s="284" t="s">
        <v>125</v>
      </c>
      <c r="T16" s="241">
        <f>SUM(B16:S16)</f>
        <v>1498000</v>
      </c>
    </row>
    <row r="17" spans="1:20" ht="18" customHeight="1" thickTop="1">
      <c r="A17" s="242">
        <v>5410000</v>
      </c>
      <c r="B17" s="229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81"/>
      <c r="Q17" s="233"/>
      <c r="R17" s="233"/>
      <c r="S17" s="282"/>
      <c r="T17" s="229"/>
    </row>
    <row r="18" spans="1:20" ht="18" customHeight="1">
      <c r="A18" s="238">
        <v>5410100</v>
      </c>
      <c r="B18" s="234" t="s">
        <v>125</v>
      </c>
      <c r="C18" s="234"/>
      <c r="D18" s="238" t="s">
        <v>125</v>
      </c>
      <c r="E18" s="238" t="s">
        <v>125</v>
      </c>
      <c r="F18" s="238" t="s">
        <v>125</v>
      </c>
      <c r="G18" s="238" t="s">
        <v>125</v>
      </c>
      <c r="H18" s="238" t="s">
        <v>125</v>
      </c>
      <c r="I18" s="238" t="s">
        <v>125</v>
      </c>
      <c r="J18" s="238" t="s">
        <v>125</v>
      </c>
      <c r="K18" s="238" t="s">
        <v>125</v>
      </c>
      <c r="L18" s="234" t="s">
        <v>125</v>
      </c>
      <c r="M18" s="238" t="s">
        <v>125</v>
      </c>
      <c r="N18" s="238" t="s">
        <v>125</v>
      </c>
      <c r="O18" s="238" t="s">
        <v>125</v>
      </c>
      <c r="P18" s="255" t="s">
        <v>125</v>
      </c>
      <c r="Q18" s="238" t="s">
        <v>125</v>
      </c>
      <c r="R18" s="238" t="s">
        <v>125</v>
      </c>
      <c r="S18" s="259" t="s">
        <v>125</v>
      </c>
      <c r="T18" s="229">
        <f aca="true" t="shared" si="2" ref="T18:T23">SUM(B18:S18)</f>
        <v>0</v>
      </c>
    </row>
    <row r="19" spans="1:20" ht="18" customHeight="1">
      <c r="A19" s="238">
        <v>5410400</v>
      </c>
      <c r="B19" s="234" t="s">
        <v>125</v>
      </c>
      <c r="C19" s="234" t="s">
        <v>125</v>
      </c>
      <c r="D19" s="234" t="s">
        <v>125</v>
      </c>
      <c r="E19" s="234" t="s">
        <v>125</v>
      </c>
      <c r="F19" s="234" t="s">
        <v>125</v>
      </c>
      <c r="G19" s="234" t="s">
        <v>125</v>
      </c>
      <c r="H19" s="234" t="s">
        <v>125</v>
      </c>
      <c r="I19" s="234" t="s">
        <v>125</v>
      </c>
      <c r="J19" s="234" t="s">
        <v>125</v>
      </c>
      <c r="K19" s="234" t="s">
        <v>125</v>
      </c>
      <c r="L19" s="234">
        <v>20500</v>
      </c>
      <c r="M19" s="234" t="s">
        <v>125</v>
      </c>
      <c r="N19" s="234" t="s">
        <v>125</v>
      </c>
      <c r="O19" s="234" t="s">
        <v>125</v>
      </c>
      <c r="P19" s="234" t="s">
        <v>125</v>
      </c>
      <c r="Q19" s="234" t="s">
        <v>125</v>
      </c>
      <c r="R19" s="234" t="s">
        <v>125</v>
      </c>
      <c r="S19" s="234" t="s">
        <v>125</v>
      </c>
      <c r="T19" s="229">
        <f t="shared" si="2"/>
        <v>20500</v>
      </c>
    </row>
    <row r="20" spans="1:20" ht="18" customHeight="1">
      <c r="A20" s="238">
        <v>5410600</v>
      </c>
      <c r="B20" s="234" t="s">
        <v>125</v>
      </c>
      <c r="C20" s="238" t="s">
        <v>125</v>
      </c>
      <c r="D20" s="238" t="s">
        <v>125</v>
      </c>
      <c r="E20" s="238" t="s">
        <v>125</v>
      </c>
      <c r="F20" s="238" t="s">
        <v>125</v>
      </c>
      <c r="G20" s="238" t="s">
        <v>125</v>
      </c>
      <c r="H20" s="238" t="s">
        <v>125</v>
      </c>
      <c r="I20" s="238" t="s">
        <v>125</v>
      </c>
      <c r="J20" s="238" t="s">
        <v>125</v>
      </c>
      <c r="K20" s="234" t="s">
        <v>125</v>
      </c>
      <c r="L20" s="234" t="s">
        <v>125</v>
      </c>
      <c r="M20" s="238" t="s">
        <v>125</v>
      </c>
      <c r="N20" s="238" t="s">
        <v>125</v>
      </c>
      <c r="O20" s="238" t="s">
        <v>125</v>
      </c>
      <c r="P20" s="255" t="s">
        <v>125</v>
      </c>
      <c r="Q20" s="238" t="s">
        <v>125</v>
      </c>
      <c r="R20" s="238" t="s">
        <v>125</v>
      </c>
      <c r="S20" s="259" t="s">
        <v>125</v>
      </c>
      <c r="T20" s="229">
        <f t="shared" si="2"/>
        <v>0</v>
      </c>
    </row>
    <row r="21" spans="1:20" ht="18" customHeight="1">
      <c r="A21" s="238">
        <v>5410900</v>
      </c>
      <c r="B21" s="234" t="s">
        <v>125</v>
      </c>
      <c r="C21" s="234" t="s">
        <v>125</v>
      </c>
      <c r="D21" s="238" t="s">
        <v>125</v>
      </c>
      <c r="E21" s="238" t="s">
        <v>125</v>
      </c>
      <c r="F21" s="238" t="s">
        <v>125</v>
      </c>
      <c r="G21" s="238" t="s">
        <v>125</v>
      </c>
      <c r="H21" s="238" t="s">
        <v>125</v>
      </c>
      <c r="I21" s="238" t="s">
        <v>125</v>
      </c>
      <c r="J21" s="238" t="s">
        <v>125</v>
      </c>
      <c r="K21" s="234" t="s">
        <v>111</v>
      </c>
      <c r="L21" s="234" t="s">
        <v>125</v>
      </c>
      <c r="M21" s="238" t="s">
        <v>125</v>
      </c>
      <c r="N21" s="238" t="s">
        <v>125</v>
      </c>
      <c r="O21" s="238" t="s">
        <v>125</v>
      </c>
      <c r="P21" s="255" t="s">
        <v>125</v>
      </c>
      <c r="Q21" s="238" t="s">
        <v>125</v>
      </c>
      <c r="R21" s="238" t="s">
        <v>125</v>
      </c>
      <c r="S21" s="259" t="s">
        <v>125</v>
      </c>
      <c r="T21" s="229">
        <f t="shared" si="2"/>
        <v>0</v>
      </c>
    </row>
    <row r="22" spans="1:20" ht="18" customHeight="1">
      <c r="A22" s="238">
        <v>5411600</v>
      </c>
      <c r="B22" s="252" t="s">
        <v>125</v>
      </c>
      <c r="C22" s="258" t="s">
        <v>125</v>
      </c>
      <c r="D22" s="238" t="s">
        <v>125</v>
      </c>
      <c r="E22" s="238" t="s">
        <v>125</v>
      </c>
      <c r="F22" s="238" t="s">
        <v>125</v>
      </c>
      <c r="G22" s="234" t="s">
        <v>125</v>
      </c>
      <c r="H22" s="238" t="s">
        <v>125</v>
      </c>
      <c r="I22" s="238" t="s">
        <v>125</v>
      </c>
      <c r="J22" s="238" t="s">
        <v>125</v>
      </c>
      <c r="K22" s="234" t="s">
        <v>125</v>
      </c>
      <c r="L22" s="234" t="s">
        <v>125</v>
      </c>
      <c r="M22" s="238" t="s">
        <v>125</v>
      </c>
      <c r="N22" s="238" t="s">
        <v>125</v>
      </c>
      <c r="O22" s="238" t="s">
        <v>125</v>
      </c>
      <c r="P22" s="255" t="s">
        <v>125</v>
      </c>
      <c r="Q22" s="238" t="s">
        <v>125</v>
      </c>
      <c r="R22" s="238" t="s">
        <v>125</v>
      </c>
      <c r="S22" s="259" t="s">
        <v>125</v>
      </c>
      <c r="T22" s="229">
        <f t="shared" si="2"/>
        <v>0</v>
      </c>
    </row>
    <row r="23" spans="1:20" ht="18" customHeight="1">
      <c r="A23" s="238">
        <v>5411800</v>
      </c>
      <c r="B23" s="234"/>
      <c r="C23" s="238" t="s">
        <v>125</v>
      </c>
      <c r="D23" s="238" t="s">
        <v>125</v>
      </c>
      <c r="E23" s="238" t="s">
        <v>125</v>
      </c>
      <c r="F23" s="238" t="s">
        <v>125</v>
      </c>
      <c r="G23" s="238" t="s">
        <v>125</v>
      </c>
      <c r="H23" s="238" t="s">
        <v>125</v>
      </c>
      <c r="I23" s="238" t="s">
        <v>125</v>
      </c>
      <c r="J23" s="238" t="s">
        <v>125</v>
      </c>
      <c r="K23" s="234" t="s">
        <v>125</v>
      </c>
      <c r="L23" s="252"/>
      <c r="M23" s="238" t="s">
        <v>125</v>
      </c>
      <c r="N23" s="238" t="s">
        <v>125</v>
      </c>
      <c r="O23" s="238" t="s">
        <v>125</v>
      </c>
      <c r="P23" s="238" t="s">
        <v>125</v>
      </c>
      <c r="Q23" s="238" t="s">
        <v>125</v>
      </c>
      <c r="R23" s="238" t="s">
        <v>125</v>
      </c>
      <c r="S23" s="238" t="s">
        <v>125</v>
      </c>
      <c r="T23" s="229">
        <f t="shared" si="2"/>
        <v>0</v>
      </c>
    </row>
    <row r="24" spans="1:20" ht="18" customHeight="1">
      <c r="A24" s="238" t="s">
        <v>199</v>
      </c>
      <c r="B24" s="234">
        <f>SUM(B18:B23)</f>
        <v>0</v>
      </c>
      <c r="C24" s="234">
        <f>SUM(C18:C23)</f>
        <v>0</v>
      </c>
      <c r="D24" s="234" t="s">
        <v>111</v>
      </c>
      <c r="E24" s="238" t="s">
        <v>125</v>
      </c>
      <c r="F24" s="238" t="s">
        <v>125</v>
      </c>
      <c r="G24" s="234">
        <f>SUM(G18:G23)</f>
        <v>0</v>
      </c>
      <c r="H24" s="326" t="s">
        <v>125</v>
      </c>
      <c r="I24" s="238" t="s">
        <v>125</v>
      </c>
      <c r="J24" s="238" t="s">
        <v>125</v>
      </c>
      <c r="K24" s="234">
        <f>SUM(K19:K23)</f>
        <v>0</v>
      </c>
      <c r="L24" s="234">
        <f>SUM(L18:L23)</f>
        <v>20500</v>
      </c>
      <c r="M24" s="238" t="s">
        <v>125</v>
      </c>
      <c r="N24" s="238" t="s">
        <v>125</v>
      </c>
      <c r="O24" s="238" t="s">
        <v>125</v>
      </c>
      <c r="P24" s="255" t="s">
        <v>125</v>
      </c>
      <c r="Q24" s="238" t="s">
        <v>125</v>
      </c>
      <c r="R24" s="238" t="s">
        <v>125</v>
      </c>
      <c r="S24" s="259" t="s">
        <v>125</v>
      </c>
      <c r="T24" s="234">
        <f>SUM(B24:S24)</f>
        <v>20500</v>
      </c>
    </row>
    <row r="25" spans="1:20" ht="18" customHeight="1" thickBot="1">
      <c r="A25" s="244" t="s">
        <v>95</v>
      </c>
      <c r="B25" s="241">
        <v>0</v>
      </c>
      <c r="C25" s="241">
        <v>0</v>
      </c>
      <c r="D25" s="241"/>
      <c r="E25" s="244" t="s">
        <v>125</v>
      </c>
      <c r="F25" s="244" t="s">
        <v>125</v>
      </c>
      <c r="G25" s="241">
        <v>0</v>
      </c>
      <c r="H25" s="336">
        <v>0</v>
      </c>
      <c r="I25" s="285" t="s">
        <v>111</v>
      </c>
      <c r="J25" s="244" t="s">
        <v>125</v>
      </c>
      <c r="K25" s="241">
        <v>0</v>
      </c>
      <c r="L25" s="241">
        <v>20500</v>
      </c>
      <c r="M25" s="244" t="s">
        <v>125</v>
      </c>
      <c r="N25" s="244" t="s">
        <v>125</v>
      </c>
      <c r="O25" s="244" t="s">
        <v>125</v>
      </c>
      <c r="P25" s="280" t="s">
        <v>125</v>
      </c>
      <c r="Q25" s="244" t="s">
        <v>125</v>
      </c>
      <c r="R25" s="244" t="s">
        <v>125</v>
      </c>
      <c r="S25" s="284" t="s">
        <v>125</v>
      </c>
      <c r="T25" s="241">
        <f>SUM(B25:S25)</f>
        <v>20500</v>
      </c>
    </row>
    <row r="26" spans="1:20" ht="18" customHeight="1" thickTop="1">
      <c r="A26" s="242">
        <v>5420000</v>
      </c>
      <c r="B26" s="286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81"/>
      <c r="Q26" s="233" t="s">
        <v>125</v>
      </c>
      <c r="R26" s="233"/>
      <c r="S26" s="282"/>
      <c r="T26" s="233"/>
    </row>
    <row r="27" spans="1:20" ht="18" customHeight="1">
      <c r="A27" s="238">
        <v>5420100</v>
      </c>
      <c r="B27" s="238" t="s">
        <v>125</v>
      </c>
      <c r="C27" s="238" t="s">
        <v>125</v>
      </c>
      <c r="D27" s="238" t="s">
        <v>125</v>
      </c>
      <c r="E27" s="238" t="s">
        <v>125</v>
      </c>
      <c r="F27" s="238" t="s">
        <v>125</v>
      </c>
      <c r="G27" s="238" t="s">
        <v>125</v>
      </c>
      <c r="H27" s="238" t="s">
        <v>125</v>
      </c>
      <c r="I27" s="238" t="s">
        <v>125</v>
      </c>
      <c r="J27" s="238" t="s">
        <v>125</v>
      </c>
      <c r="K27" s="238" t="s">
        <v>125</v>
      </c>
      <c r="L27" s="234" t="s">
        <v>111</v>
      </c>
      <c r="M27" s="238" t="s">
        <v>125</v>
      </c>
      <c r="N27" s="238" t="s">
        <v>125</v>
      </c>
      <c r="O27" s="238" t="s">
        <v>125</v>
      </c>
      <c r="P27" s="255" t="s">
        <v>125</v>
      </c>
      <c r="Q27" s="238" t="s">
        <v>125</v>
      </c>
      <c r="R27" s="238" t="s">
        <v>125</v>
      </c>
      <c r="S27" s="259" t="s">
        <v>125</v>
      </c>
      <c r="T27" s="234" t="s">
        <v>111</v>
      </c>
    </row>
    <row r="28" spans="1:20" ht="18" customHeight="1">
      <c r="A28" s="238">
        <v>5420700</v>
      </c>
      <c r="B28" s="238" t="s">
        <v>125</v>
      </c>
      <c r="C28" s="238" t="s">
        <v>125</v>
      </c>
      <c r="D28" s="238" t="s">
        <v>125</v>
      </c>
      <c r="E28" s="238" t="s">
        <v>125</v>
      </c>
      <c r="F28" s="238" t="s">
        <v>125</v>
      </c>
      <c r="G28" s="238" t="s">
        <v>125</v>
      </c>
      <c r="H28" s="238" t="s">
        <v>125</v>
      </c>
      <c r="I28" s="238" t="s">
        <v>125</v>
      </c>
      <c r="J28" s="238" t="s">
        <v>125</v>
      </c>
      <c r="K28" s="238" t="s">
        <v>125</v>
      </c>
      <c r="L28" s="235" t="s">
        <v>111</v>
      </c>
      <c r="M28" s="238" t="s">
        <v>125</v>
      </c>
      <c r="N28" s="238" t="s">
        <v>125</v>
      </c>
      <c r="O28" s="238" t="s">
        <v>125</v>
      </c>
      <c r="P28" s="255" t="s">
        <v>125</v>
      </c>
      <c r="Q28" s="235" t="s">
        <v>111</v>
      </c>
      <c r="R28" s="238" t="s">
        <v>125</v>
      </c>
      <c r="S28" s="259" t="s">
        <v>125</v>
      </c>
      <c r="T28" s="234" t="s">
        <v>125</v>
      </c>
    </row>
    <row r="29" spans="1:20" ht="18" customHeight="1">
      <c r="A29" s="238">
        <v>5420800</v>
      </c>
      <c r="B29" s="238" t="s">
        <v>125</v>
      </c>
      <c r="C29" s="238" t="s">
        <v>125</v>
      </c>
      <c r="D29" s="238" t="s">
        <v>125</v>
      </c>
      <c r="E29" s="238" t="s">
        <v>125</v>
      </c>
      <c r="F29" s="238" t="s">
        <v>125</v>
      </c>
      <c r="G29" s="238" t="s">
        <v>125</v>
      </c>
      <c r="H29" s="238" t="s">
        <v>125</v>
      </c>
      <c r="I29" s="238" t="s">
        <v>125</v>
      </c>
      <c r="J29" s="238" t="s">
        <v>125</v>
      </c>
      <c r="K29" s="238"/>
      <c r="L29" s="234" t="s">
        <v>111</v>
      </c>
      <c r="M29" s="238" t="s">
        <v>125</v>
      </c>
      <c r="N29" s="238" t="s">
        <v>125</v>
      </c>
      <c r="O29" s="238" t="s">
        <v>125</v>
      </c>
      <c r="P29" s="255" t="s">
        <v>125</v>
      </c>
      <c r="Q29" s="234" t="s">
        <v>125</v>
      </c>
      <c r="R29" s="234" t="s">
        <v>111</v>
      </c>
      <c r="S29" s="259" t="s">
        <v>125</v>
      </c>
      <c r="T29" s="234" t="s">
        <v>111</v>
      </c>
    </row>
    <row r="30" spans="1:20" ht="18" customHeight="1">
      <c r="A30" s="238">
        <v>5421100</v>
      </c>
      <c r="B30" s="234" t="s">
        <v>125</v>
      </c>
      <c r="C30" s="238" t="s">
        <v>125</v>
      </c>
      <c r="D30" s="238" t="s">
        <v>125</v>
      </c>
      <c r="E30" s="234" t="s">
        <v>125</v>
      </c>
      <c r="F30" s="238" t="s">
        <v>125</v>
      </c>
      <c r="G30" s="238" t="s">
        <v>125</v>
      </c>
      <c r="H30" s="238" t="s">
        <v>125</v>
      </c>
      <c r="I30" s="238" t="s">
        <v>125</v>
      </c>
      <c r="J30" s="238" t="s">
        <v>125</v>
      </c>
      <c r="K30" s="234" t="s">
        <v>125</v>
      </c>
      <c r="L30" s="234" t="s">
        <v>125</v>
      </c>
      <c r="M30" s="238" t="s">
        <v>125</v>
      </c>
      <c r="N30" s="238" t="s">
        <v>125</v>
      </c>
      <c r="O30" s="238" t="s">
        <v>125</v>
      </c>
      <c r="P30" s="255" t="s">
        <v>125</v>
      </c>
      <c r="Q30" s="238" t="s">
        <v>125</v>
      </c>
      <c r="R30" s="234" t="s">
        <v>125</v>
      </c>
      <c r="S30" s="259" t="s">
        <v>125</v>
      </c>
      <c r="T30" s="234">
        <f>SUM(B30:S30)</f>
        <v>0</v>
      </c>
    </row>
    <row r="31" spans="1:20" ht="18" customHeight="1">
      <c r="A31" s="238" t="s">
        <v>199</v>
      </c>
      <c r="B31" s="234" t="s">
        <v>125</v>
      </c>
      <c r="C31" s="238" t="s">
        <v>125</v>
      </c>
      <c r="D31" s="238" t="s">
        <v>125</v>
      </c>
      <c r="E31" s="234">
        <f>SUM(E27:E30)</f>
        <v>0</v>
      </c>
      <c r="F31" s="238" t="s">
        <v>125</v>
      </c>
      <c r="G31" s="238" t="s">
        <v>125</v>
      </c>
      <c r="H31" s="238" t="s">
        <v>125</v>
      </c>
      <c r="I31" s="238" t="s">
        <v>125</v>
      </c>
      <c r="J31" s="238" t="s">
        <v>125</v>
      </c>
      <c r="K31" s="234" t="s">
        <v>125</v>
      </c>
      <c r="L31" s="234">
        <f>SUM(L27:L30)</f>
        <v>0</v>
      </c>
      <c r="M31" s="238" t="s">
        <v>125</v>
      </c>
      <c r="N31" s="238" t="s">
        <v>125</v>
      </c>
      <c r="O31" s="238" t="s">
        <v>125</v>
      </c>
      <c r="P31" s="255" t="s">
        <v>125</v>
      </c>
      <c r="Q31" s="234" t="s">
        <v>125</v>
      </c>
      <c r="R31" s="234">
        <f>SUM(R30)</f>
        <v>0</v>
      </c>
      <c r="S31" s="232" t="s">
        <v>125</v>
      </c>
      <c r="T31" s="229">
        <f>SUM(T27:T30)</f>
        <v>0</v>
      </c>
    </row>
    <row r="32" spans="1:20" ht="18" customHeight="1" thickBot="1">
      <c r="A32" s="244" t="s">
        <v>95</v>
      </c>
      <c r="B32" s="241" t="s">
        <v>125</v>
      </c>
      <c r="C32" s="244" t="s">
        <v>125</v>
      </c>
      <c r="D32" s="244" t="s">
        <v>125</v>
      </c>
      <c r="E32" s="241">
        <v>0</v>
      </c>
      <c r="F32" s="244" t="s">
        <v>125</v>
      </c>
      <c r="G32" s="244" t="s">
        <v>125</v>
      </c>
      <c r="H32" s="244" t="s">
        <v>125</v>
      </c>
      <c r="I32" s="244" t="s">
        <v>125</v>
      </c>
      <c r="J32" s="244" t="s">
        <v>125</v>
      </c>
      <c r="K32" s="241" t="s">
        <v>125</v>
      </c>
      <c r="L32" s="241">
        <v>0</v>
      </c>
      <c r="M32" s="244" t="s">
        <v>125</v>
      </c>
      <c r="N32" s="244" t="s">
        <v>125</v>
      </c>
      <c r="O32" s="244" t="s">
        <v>125</v>
      </c>
      <c r="P32" s="280" t="s">
        <v>125</v>
      </c>
      <c r="Q32" s="287" t="s">
        <v>125</v>
      </c>
      <c r="R32" s="241">
        <v>0</v>
      </c>
      <c r="S32" s="288" t="s">
        <v>125</v>
      </c>
      <c r="T32" s="241">
        <f>SUM(B32:S32)</f>
        <v>0</v>
      </c>
    </row>
    <row r="33" spans="1:20" ht="18" customHeight="1" thickTop="1">
      <c r="A33" s="250" t="s">
        <v>178</v>
      </c>
      <c r="B33" s="499" t="s">
        <v>179</v>
      </c>
      <c r="C33" s="500"/>
      <c r="D33" s="500" t="s">
        <v>128</v>
      </c>
      <c r="E33" s="500"/>
      <c r="F33" s="501" t="s">
        <v>129</v>
      </c>
      <c r="G33" s="499"/>
      <c r="H33" s="501" t="s">
        <v>130</v>
      </c>
      <c r="I33" s="499"/>
      <c r="J33" s="235" t="s">
        <v>131</v>
      </c>
      <c r="K33" s="500" t="s">
        <v>132</v>
      </c>
      <c r="L33" s="500"/>
      <c r="M33" s="500" t="s">
        <v>133</v>
      </c>
      <c r="N33" s="500"/>
      <c r="O33" s="500" t="s">
        <v>134</v>
      </c>
      <c r="P33" s="500"/>
      <c r="Q33" s="501" t="s">
        <v>135</v>
      </c>
      <c r="R33" s="499"/>
      <c r="S33" s="251" t="s">
        <v>136</v>
      </c>
      <c r="T33" s="502" t="s">
        <v>202</v>
      </c>
    </row>
    <row r="34" spans="1:20" ht="18" customHeight="1">
      <c r="A34" s="228" t="s">
        <v>203</v>
      </c>
      <c r="B34" s="269" t="s">
        <v>181</v>
      </c>
      <c r="C34" s="269" t="s">
        <v>182</v>
      </c>
      <c r="D34" s="269" t="s">
        <v>183</v>
      </c>
      <c r="E34" s="269" t="s">
        <v>184</v>
      </c>
      <c r="F34" s="269" t="s">
        <v>185</v>
      </c>
      <c r="G34" s="269" t="s">
        <v>186</v>
      </c>
      <c r="H34" s="269" t="s">
        <v>187</v>
      </c>
      <c r="I34" s="269" t="s">
        <v>188</v>
      </c>
      <c r="J34" s="269" t="s">
        <v>189</v>
      </c>
      <c r="K34" s="269" t="s">
        <v>190</v>
      </c>
      <c r="L34" s="269" t="s">
        <v>191</v>
      </c>
      <c r="M34" s="269" t="s">
        <v>192</v>
      </c>
      <c r="N34" s="269" t="s">
        <v>193</v>
      </c>
      <c r="O34" s="269" t="s">
        <v>194</v>
      </c>
      <c r="P34" s="270" t="s">
        <v>195</v>
      </c>
      <c r="Q34" s="269" t="s">
        <v>196</v>
      </c>
      <c r="R34" s="269" t="s">
        <v>197</v>
      </c>
      <c r="S34" s="271" t="s">
        <v>198</v>
      </c>
      <c r="T34" s="505"/>
    </row>
    <row r="35" spans="1:20" ht="18" customHeight="1">
      <c r="A35" s="273" t="s">
        <v>18</v>
      </c>
      <c r="B35" s="273"/>
      <c r="C35" s="274"/>
      <c r="D35" s="275"/>
      <c r="E35" s="274"/>
      <c r="F35" s="275"/>
      <c r="G35" s="274"/>
      <c r="H35" s="275"/>
      <c r="I35" s="274"/>
      <c r="J35" s="275"/>
      <c r="K35" s="274"/>
      <c r="L35" s="274"/>
      <c r="M35" s="275"/>
      <c r="N35" s="274"/>
      <c r="O35" s="275"/>
      <c r="P35" s="273"/>
      <c r="Q35" s="274"/>
      <c r="R35" s="274"/>
      <c r="S35" s="276"/>
      <c r="T35" s="503"/>
    </row>
    <row r="36" spans="1:20" ht="18" customHeight="1">
      <c r="A36" s="237">
        <v>5340000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3"/>
      <c r="Q36" s="274"/>
      <c r="R36" s="274"/>
      <c r="S36" s="277"/>
      <c r="T36" s="274"/>
    </row>
    <row r="37" spans="1:20" ht="18" customHeight="1">
      <c r="A37" s="238">
        <v>5340100</v>
      </c>
      <c r="B37" s="234" t="s">
        <v>125</v>
      </c>
      <c r="C37" s="234" t="s">
        <v>125</v>
      </c>
      <c r="D37" s="234" t="s">
        <v>125</v>
      </c>
      <c r="E37" s="234" t="s">
        <v>125</v>
      </c>
      <c r="F37" s="234" t="s">
        <v>125</v>
      </c>
      <c r="G37" s="234" t="s">
        <v>125</v>
      </c>
      <c r="H37" s="234" t="s">
        <v>125</v>
      </c>
      <c r="I37" s="234" t="s">
        <v>125</v>
      </c>
      <c r="J37" s="234" t="s">
        <v>125</v>
      </c>
      <c r="K37" s="234" t="s">
        <v>125</v>
      </c>
      <c r="L37" s="234" t="s">
        <v>125</v>
      </c>
      <c r="M37" s="234" t="s">
        <v>125</v>
      </c>
      <c r="N37" s="234" t="s">
        <v>125</v>
      </c>
      <c r="O37" s="234" t="s">
        <v>125</v>
      </c>
      <c r="P37" s="234" t="s">
        <v>125</v>
      </c>
      <c r="Q37" s="234" t="s">
        <v>125</v>
      </c>
      <c r="R37" s="234" t="s">
        <v>125</v>
      </c>
      <c r="S37" s="234" t="s">
        <v>125</v>
      </c>
      <c r="T37" s="234" t="s">
        <v>125</v>
      </c>
    </row>
    <row r="38" spans="1:20" ht="18" customHeight="1">
      <c r="A38" s="238">
        <v>5340300</v>
      </c>
      <c r="B38" s="234" t="s">
        <v>125</v>
      </c>
      <c r="C38" s="234" t="s">
        <v>125</v>
      </c>
      <c r="D38" s="234" t="s">
        <v>125</v>
      </c>
      <c r="E38" s="234" t="s">
        <v>125</v>
      </c>
      <c r="F38" s="234" t="s">
        <v>125</v>
      </c>
      <c r="G38" s="234" t="s">
        <v>125</v>
      </c>
      <c r="H38" s="234" t="s">
        <v>125</v>
      </c>
      <c r="I38" s="234" t="s">
        <v>125</v>
      </c>
      <c r="J38" s="234" t="s">
        <v>125</v>
      </c>
      <c r="K38" s="234" t="s">
        <v>125</v>
      </c>
      <c r="L38" s="234" t="s">
        <v>125</v>
      </c>
      <c r="M38" s="234" t="s">
        <v>125</v>
      </c>
      <c r="N38" s="234" t="s">
        <v>125</v>
      </c>
      <c r="O38" s="234" t="s">
        <v>125</v>
      </c>
      <c r="P38" s="234" t="s">
        <v>125</v>
      </c>
      <c r="Q38" s="234" t="s">
        <v>125</v>
      </c>
      <c r="R38" s="234" t="s">
        <v>125</v>
      </c>
      <c r="S38" s="234" t="s">
        <v>125</v>
      </c>
      <c r="T38" s="234" t="s">
        <v>125</v>
      </c>
    </row>
    <row r="39" spans="1:20" ht="18" customHeight="1">
      <c r="A39" s="238">
        <v>5340400</v>
      </c>
      <c r="B39" s="234" t="s">
        <v>111</v>
      </c>
      <c r="C39" s="234" t="s">
        <v>125</v>
      </c>
      <c r="D39" s="234" t="s">
        <v>125</v>
      </c>
      <c r="E39" s="234" t="s">
        <v>125</v>
      </c>
      <c r="F39" s="234" t="s">
        <v>125</v>
      </c>
      <c r="G39" s="234" t="s">
        <v>125</v>
      </c>
      <c r="H39" s="234" t="s">
        <v>125</v>
      </c>
      <c r="I39" s="234" t="s">
        <v>125</v>
      </c>
      <c r="J39" s="234" t="s">
        <v>125</v>
      </c>
      <c r="K39" s="234" t="s">
        <v>125</v>
      </c>
      <c r="L39" s="234" t="s">
        <v>125</v>
      </c>
      <c r="M39" s="234" t="s">
        <v>125</v>
      </c>
      <c r="N39" s="234" t="s">
        <v>125</v>
      </c>
      <c r="O39" s="234" t="s">
        <v>125</v>
      </c>
      <c r="P39" s="234" t="s">
        <v>125</v>
      </c>
      <c r="Q39" s="234" t="s">
        <v>125</v>
      </c>
      <c r="R39" s="234" t="s">
        <v>125</v>
      </c>
      <c r="S39" s="234" t="s">
        <v>125</v>
      </c>
      <c r="T39" s="234" t="s">
        <v>111</v>
      </c>
    </row>
    <row r="40" spans="1:20" ht="18" customHeight="1">
      <c r="A40" s="238">
        <v>5340500</v>
      </c>
      <c r="B40" s="234" t="s">
        <v>125</v>
      </c>
      <c r="C40" s="234" t="s">
        <v>125</v>
      </c>
      <c r="D40" s="234" t="s">
        <v>125</v>
      </c>
      <c r="E40" s="234" t="s">
        <v>125</v>
      </c>
      <c r="F40" s="234" t="s">
        <v>125</v>
      </c>
      <c r="G40" s="234" t="s">
        <v>125</v>
      </c>
      <c r="H40" s="234" t="s">
        <v>125</v>
      </c>
      <c r="I40" s="234" t="s">
        <v>125</v>
      </c>
      <c r="J40" s="234" t="s">
        <v>125</v>
      </c>
      <c r="K40" s="234" t="s">
        <v>125</v>
      </c>
      <c r="L40" s="234" t="s">
        <v>125</v>
      </c>
      <c r="M40" s="234" t="s">
        <v>125</v>
      </c>
      <c r="N40" s="234" t="s">
        <v>125</v>
      </c>
      <c r="O40" s="234" t="s">
        <v>125</v>
      </c>
      <c r="P40" s="234" t="s">
        <v>125</v>
      </c>
      <c r="Q40" s="234" t="s">
        <v>125</v>
      </c>
      <c r="R40" s="234" t="s">
        <v>125</v>
      </c>
      <c r="S40" s="234" t="s">
        <v>125</v>
      </c>
      <c r="T40" s="234" t="s">
        <v>125</v>
      </c>
    </row>
    <row r="41" spans="1:20" ht="18" customHeight="1">
      <c r="A41" s="238" t="s">
        <v>199</v>
      </c>
      <c r="B41" s="234" t="s">
        <v>111</v>
      </c>
      <c r="C41" s="234" t="s">
        <v>125</v>
      </c>
      <c r="D41" s="234" t="s">
        <v>125</v>
      </c>
      <c r="E41" s="234" t="s">
        <v>125</v>
      </c>
      <c r="F41" s="234" t="s">
        <v>125</v>
      </c>
      <c r="G41" s="234" t="s">
        <v>125</v>
      </c>
      <c r="H41" s="234" t="s">
        <v>125</v>
      </c>
      <c r="I41" s="234" t="s">
        <v>125</v>
      </c>
      <c r="J41" s="234" t="s">
        <v>125</v>
      </c>
      <c r="K41" s="234" t="s">
        <v>125</v>
      </c>
      <c r="L41" s="234" t="s">
        <v>125</v>
      </c>
      <c r="M41" s="234" t="s">
        <v>125</v>
      </c>
      <c r="N41" s="234" t="s">
        <v>125</v>
      </c>
      <c r="O41" s="234" t="s">
        <v>125</v>
      </c>
      <c r="P41" s="234" t="s">
        <v>125</v>
      </c>
      <c r="Q41" s="234" t="s">
        <v>125</v>
      </c>
      <c r="R41" s="234" t="s">
        <v>125</v>
      </c>
      <c r="S41" s="234" t="s">
        <v>125</v>
      </c>
      <c r="T41" s="234" t="s">
        <v>111</v>
      </c>
    </row>
    <row r="42" spans="1:20" ht="18" customHeight="1" thickBot="1">
      <c r="A42" s="278" t="s">
        <v>95</v>
      </c>
      <c r="B42" s="279" t="s">
        <v>111</v>
      </c>
      <c r="C42" s="279" t="s">
        <v>125</v>
      </c>
      <c r="D42" s="279" t="s">
        <v>125</v>
      </c>
      <c r="E42" s="279" t="s">
        <v>125</v>
      </c>
      <c r="F42" s="279" t="s">
        <v>125</v>
      </c>
      <c r="G42" s="279" t="s">
        <v>125</v>
      </c>
      <c r="H42" s="279" t="s">
        <v>125</v>
      </c>
      <c r="I42" s="279" t="s">
        <v>125</v>
      </c>
      <c r="J42" s="279" t="s">
        <v>125</v>
      </c>
      <c r="K42" s="279" t="s">
        <v>125</v>
      </c>
      <c r="L42" s="279" t="s">
        <v>125</v>
      </c>
      <c r="M42" s="279" t="s">
        <v>125</v>
      </c>
      <c r="N42" s="279" t="s">
        <v>125</v>
      </c>
      <c r="O42" s="279" t="s">
        <v>125</v>
      </c>
      <c r="P42" s="279" t="s">
        <v>125</v>
      </c>
      <c r="Q42" s="279" t="s">
        <v>125</v>
      </c>
      <c r="R42" s="279" t="s">
        <v>125</v>
      </c>
      <c r="S42" s="279" t="s">
        <v>125</v>
      </c>
      <c r="T42" s="279" t="s">
        <v>111</v>
      </c>
    </row>
    <row r="43" spans="1:20" ht="18" customHeight="1" thickTop="1">
      <c r="A43" s="242">
        <v>5610000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81" t="s">
        <v>126</v>
      </c>
      <c r="Q43" s="233"/>
      <c r="R43" s="233"/>
      <c r="S43" s="282"/>
      <c r="T43" s="233"/>
    </row>
    <row r="44" spans="1:20" ht="18" customHeight="1">
      <c r="A44" s="238">
        <v>5610100</v>
      </c>
      <c r="B44" s="234" t="s">
        <v>125</v>
      </c>
      <c r="C44" s="238" t="s">
        <v>125</v>
      </c>
      <c r="D44" s="238" t="s">
        <v>125</v>
      </c>
      <c r="E44" s="238" t="s">
        <v>125</v>
      </c>
      <c r="F44" s="238" t="s">
        <v>125</v>
      </c>
      <c r="G44" s="238" t="s">
        <v>125</v>
      </c>
      <c r="H44" s="253" t="s">
        <v>125</v>
      </c>
      <c r="I44" s="238" t="s">
        <v>125</v>
      </c>
      <c r="J44" s="238" t="s">
        <v>125</v>
      </c>
      <c r="K44" s="238" t="s">
        <v>125</v>
      </c>
      <c r="L44" s="238" t="s">
        <v>125</v>
      </c>
      <c r="M44" s="238" t="s">
        <v>125</v>
      </c>
      <c r="N44" s="238" t="s">
        <v>125</v>
      </c>
      <c r="O44" s="238" t="s">
        <v>125</v>
      </c>
      <c r="P44" s="231" t="s">
        <v>125</v>
      </c>
      <c r="Q44" s="238" t="s">
        <v>125</v>
      </c>
      <c r="R44" s="238" t="s">
        <v>125</v>
      </c>
      <c r="S44" s="259" t="s">
        <v>125</v>
      </c>
      <c r="T44" s="234" t="s">
        <v>125</v>
      </c>
    </row>
    <row r="45" spans="1:20" ht="18" customHeight="1">
      <c r="A45" s="238">
        <v>5610200</v>
      </c>
      <c r="B45" s="234" t="s">
        <v>125</v>
      </c>
      <c r="C45" s="238" t="s">
        <v>125</v>
      </c>
      <c r="D45" s="234" t="s">
        <v>125</v>
      </c>
      <c r="E45" s="238" t="s">
        <v>125</v>
      </c>
      <c r="F45" s="258" t="s">
        <v>125</v>
      </c>
      <c r="G45" s="238" t="s">
        <v>125</v>
      </c>
      <c r="H45" s="253" t="s">
        <v>125</v>
      </c>
      <c r="I45" s="238" t="s">
        <v>125</v>
      </c>
      <c r="J45" s="234" t="s">
        <v>125</v>
      </c>
      <c r="K45" s="238" t="s">
        <v>125</v>
      </c>
      <c r="L45" s="238" t="s">
        <v>125</v>
      </c>
      <c r="M45" s="238" t="s">
        <v>125</v>
      </c>
      <c r="N45" s="258" t="s">
        <v>125</v>
      </c>
      <c r="O45" s="234" t="s">
        <v>125</v>
      </c>
      <c r="P45" s="231" t="s">
        <v>125</v>
      </c>
      <c r="Q45" s="238" t="s">
        <v>125</v>
      </c>
      <c r="R45" s="238" t="s">
        <v>125</v>
      </c>
      <c r="S45" s="259" t="s">
        <v>125</v>
      </c>
      <c r="T45" s="229" t="s">
        <v>125</v>
      </c>
    </row>
    <row r="46" spans="1:20" ht="18" customHeight="1">
      <c r="A46" s="238" t="s">
        <v>199</v>
      </c>
      <c r="B46" s="234" t="s">
        <v>125</v>
      </c>
      <c r="C46" s="238" t="s">
        <v>125</v>
      </c>
      <c r="D46" s="234" t="s">
        <v>125</v>
      </c>
      <c r="E46" s="238" t="s">
        <v>125</v>
      </c>
      <c r="F46" s="258" t="s">
        <v>125</v>
      </c>
      <c r="G46" s="238" t="s">
        <v>125</v>
      </c>
      <c r="H46" s="253" t="s">
        <v>125</v>
      </c>
      <c r="I46" s="238" t="s">
        <v>125</v>
      </c>
      <c r="J46" s="234" t="s">
        <v>125</v>
      </c>
      <c r="K46" s="238" t="s">
        <v>125</v>
      </c>
      <c r="L46" s="238" t="s">
        <v>125</v>
      </c>
      <c r="M46" s="238" t="s">
        <v>125</v>
      </c>
      <c r="N46" s="258" t="s">
        <v>125</v>
      </c>
      <c r="O46" s="234" t="s">
        <v>125</v>
      </c>
      <c r="P46" s="231" t="s">
        <v>125</v>
      </c>
      <c r="Q46" s="238" t="s">
        <v>125</v>
      </c>
      <c r="R46" s="238" t="s">
        <v>125</v>
      </c>
      <c r="S46" s="259" t="s">
        <v>125</v>
      </c>
      <c r="T46" s="229" t="s">
        <v>125</v>
      </c>
    </row>
    <row r="47" spans="1:20" ht="18" customHeight="1" thickBot="1">
      <c r="A47" s="244" t="s">
        <v>95</v>
      </c>
      <c r="B47" s="241" t="s">
        <v>125</v>
      </c>
      <c r="C47" s="244" t="s">
        <v>125</v>
      </c>
      <c r="D47" s="241" t="s">
        <v>125</v>
      </c>
      <c r="E47" s="241" t="s">
        <v>111</v>
      </c>
      <c r="F47" s="265" t="s">
        <v>125</v>
      </c>
      <c r="G47" s="241" t="s">
        <v>111</v>
      </c>
      <c r="H47" s="241" t="s">
        <v>111</v>
      </c>
      <c r="I47" s="244" t="s">
        <v>125</v>
      </c>
      <c r="J47" s="241" t="s">
        <v>125</v>
      </c>
      <c r="K47" s="244" t="s">
        <v>125</v>
      </c>
      <c r="L47" s="244" t="s">
        <v>125</v>
      </c>
      <c r="M47" s="244" t="s">
        <v>125</v>
      </c>
      <c r="N47" s="265" t="s">
        <v>125</v>
      </c>
      <c r="O47" s="241" t="s">
        <v>125</v>
      </c>
      <c r="P47" s="283" t="s">
        <v>125</v>
      </c>
      <c r="Q47" s="244" t="s">
        <v>125</v>
      </c>
      <c r="R47" s="244" t="s">
        <v>125</v>
      </c>
      <c r="S47" s="284" t="s">
        <v>125</v>
      </c>
      <c r="T47" s="241" t="s">
        <v>125</v>
      </c>
    </row>
    <row r="48" spans="1:20" ht="18" customHeight="1" thickTop="1">
      <c r="A48" s="242">
        <v>5410000</v>
      </c>
      <c r="B48" s="229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81"/>
      <c r="Q48" s="233"/>
      <c r="R48" s="233"/>
      <c r="S48" s="282"/>
      <c r="T48" s="233"/>
    </row>
    <row r="49" spans="1:20" ht="18" customHeight="1">
      <c r="A49" s="238">
        <v>5410100</v>
      </c>
      <c r="B49" s="234" t="s">
        <v>125</v>
      </c>
      <c r="C49" s="234" t="s">
        <v>125</v>
      </c>
      <c r="D49" s="234" t="s">
        <v>125</v>
      </c>
      <c r="E49" s="234" t="s">
        <v>125</v>
      </c>
      <c r="F49" s="234" t="s">
        <v>125</v>
      </c>
      <c r="G49" s="234" t="s">
        <v>125</v>
      </c>
      <c r="H49" s="234" t="s">
        <v>125</v>
      </c>
      <c r="I49" s="234" t="s">
        <v>125</v>
      </c>
      <c r="J49" s="234" t="s">
        <v>125</v>
      </c>
      <c r="K49" s="234" t="s">
        <v>125</v>
      </c>
      <c r="L49" s="234" t="s">
        <v>125</v>
      </c>
      <c r="M49" s="234" t="s">
        <v>125</v>
      </c>
      <c r="N49" s="234" t="s">
        <v>125</v>
      </c>
      <c r="O49" s="234" t="s">
        <v>125</v>
      </c>
      <c r="P49" s="234" t="s">
        <v>125</v>
      </c>
      <c r="Q49" s="234" t="s">
        <v>125</v>
      </c>
      <c r="R49" s="234" t="s">
        <v>125</v>
      </c>
      <c r="S49" s="234" t="s">
        <v>125</v>
      </c>
      <c r="T49" s="234" t="s">
        <v>125</v>
      </c>
    </row>
    <row r="50" spans="1:20" ht="18" customHeight="1">
      <c r="A50" s="238">
        <v>5410400</v>
      </c>
      <c r="B50" s="234" t="s">
        <v>125</v>
      </c>
      <c r="C50" s="234" t="s">
        <v>125</v>
      </c>
      <c r="D50" s="234" t="s">
        <v>125</v>
      </c>
      <c r="E50" s="234" t="s">
        <v>125</v>
      </c>
      <c r="F50" s="234" t="s">
        <v>125</v>
      </c>
      <c r="G50" s="234" t="s">
        <v>125</v>
      </c>
      <c r="H50" s="234" t="s">
        <v>125</v>
      </c>
      <c r="I50" s="234" t="s">
        <v>125</v>
      </c>
      <c r="J50" s="234" t="s">
        <v>125</v>
      </c>
      <c r="K50" s="234" t="s">
        <v>125</v>
      </c>
      <c r="L50" s="234" t="s">
        <v>125</v>
      </c>
      <c r="M50" s="234" t="s">
        <v>125</v>
      </c>
      <c r="N50" s="234" t="s">
        <v>125</v>
      </c>
      <c r="O50" s="234" t="s">
        <v>125</v>
      </c>
      <c r="P50" s="234" t="s">
        <v>125</v>
      </c>
      <c r="Q50" s="234" t="s">
        <v>125</v>
      </c>
      <c r="R50" s="234" t="s">
        <v>125</v>
      </c>
      <c r="S50" s="234" t="s">
        <v>125</v>
      </c>
      <c r="T50" s="234" t="s">
        <v>125</v>
      </c>
    </row>
    <row r="51" spans="1:20" ht="18" customHeight="1">
      <c r="A51" s="238">
        <v>5410500</v>
      </c>
      <c r="B51" s="234" t="s">
        <v>125</v>
      </c>
      <c r="C51" s="234" t="s">
        <v>125</v>
      </c>
      <c r="D51" s="234" t="s">
        <v>125</v>
      </c>
      <c r="E51" s="234" t="s">
        <v>125</v>
      </c>
      <c r="F51" s="234" t="s">
        <v>125</v>
      </c>
      <c r="G51" s="234" t="s">
        <v>125</v>
      </c>
      <c r="H51" s="234" t="s">
        <v>125</v>
      </c>
      <c r="I51" s="234" t="s">
        <v>125</v>
      </c>
      <c r="J51" s="234" t="s">
        <v>125</v>
      </c>
      <c r="K51" s="234" t="s">
        <v>111</v>
      </c>
      <c r="L51" s="234" t="s">
        <v>125</v>
      </c>
      <c r="M51" s="234" t="s">
        <v>125</v>
      </c>
      <c r="N51" s="234" t="s">
        <v>125</v>
      </c>
      <c r="O51" s="234" t="s">
        <v>125</v>
      </c>
      <c r="P51" s="234" t="s">
        <v>125</v>
      </c>
      <c r="Q51" s="234" t="s">
        <v>125</v>
      </c>
      <c r="R51" s="234" t="s">
        <v>125</v>
      </c>
      <c r="S51" s="234" t="s">
        <v>125</v>
      </c>
      <c r="T51" s="234" t="s">
        <v>111</v>
      </c>
    </row>
    <row r="52" spans="1:20" ht="18" customHeight="1">
      <c r="A52" s="238">
        <v>5410600</v>
      </c>
      <c r="B52" s="234" t="s">
        <v>111</v>
      </c>
      <c r="C52" s="234" t="s">
        <v>111</v>
      </c>
      <c r="D52" s="234" t="s">
        <v>111</v>
      </c>
      <c r="E52" s="234" t="s">
        <v>111</v>
      </c>
      <c r="F52" s="234" t="s">
        <v>111</v>
      </c>
      <c r="G52" s="234" t="s">
        <v>111</v>
      </c>
      <c r="H52" s="234" t="s">
        <v>111</v>
      </c>
      <c r="I52" s="234" t="s">
        <v>111</v>
      </c>
      <c r="J52" s="234" t="s">
        <v>111</v>
      </c>
      <c r="K52" s="234" t="s">
        <v>111</v>
      </c>
      <c r="L52" s="234" t="s">
        <v>111</v>
      </c>
      <c r="M52" s="234" t="s">
        <v>111</v>
      </c>
      <c r="N52" s="234" t="s">
        <v>111</v>
      </c>
      <c r="O52" s="234" t="s">
        <v>111</v>
      </c>
      <c r="P52" s="234" t="s">
        <v>111</v>
      </c>
      <c r="Q52" s="234" t="s">
        <v>111</v>
      </c>
      <c r="R52" s="234" t="s">
        <v>111</v>
      </c>
      <c r="S52" s="234" t="s">
        <v>111</v>
      </c>
      <c r="T52" s="234" t="s">
        <v>111</v>
      </c>
    </row>
    <row r="53" spans="1:20" ht="18" customHeight="1">
      <c r="A53" s="238">
        <v>5410700</v>
      </c>
      <c r="B53" s="234" t="s">
        <v>125</v>
      </c>
      <c r="C53" s="234" t="s">
        <v>125</v>
      </c>
      <c r="D53" s="234" t="s">
        <v>125</v>
      </c>
      <c r="E53" s="234" t="s">
        <v>125</v>
      </c>
      <c r="F53" s="234" t="s">
        <v>125</v>
      </c>
      <c r="G53" s="234" t="s">
        <v>125</v>
      </c>
      <c r="H53" s="234" t="s">
        <v>125</v>
      </c>
      <c r="I53" s="234" t="s">
        <v>125</v>
      </c>
      <c r="J53" s="234" t="s">
        <v>125</v>
      </c>
      <c r="K53" s="234" t="s">
        <v>125</v>
      </c>
      <c r="L53" s="234" t="s">
        <v>125</v>
      </c>
      <c r="M53" s="234" t="s">
        <v>125</v>
      </c>
      <c r="N53" s="234" t="s">
        <v>125</v>
      </c>
      <c r="O53" s="234" t="s">
        <v>125</v>
      </c>
      <c r="P53" s="234" t="s">
        <v>125</v>
      </c>
      <c r="Q53" s="234" t="s">
        <v>125</v>
      </c>
      <c r="R53" s="234" t="s">
        <v>125</v>
      </c>
      <c r="S53" s="234" t="s">
        <v>125</v>
      </c>
      <c r="T53" s="234" t="s">
        <v>125</v>
      </c>
    </row>
    <row r="54" spans="1:20" ht="18" customHeight="1">
      <c r="A54" s="238">
        <v>5410800</v>
      </c>
      <c r="B54" s="234" t="s">
        <v>111</v>
      </c>
      <c r="C54" s="234" t="s">
        <v>111</v>
      </c>
      <c r="D54" s="234" t="s">
        <v>111</v>
      </c>
      <c r="E54" s="234" t="s">
        <v>111</v>
      </c>
      <c r="F54" s="234" t="s">
        <v>111</v>
      </c>
      <c r="G54" s="234" t="s">
        <v>111</v>
      </c>
      <c r="H54" s="234" t="s">
        <v>111</v>
      </c>
      <c r="I54" s="234" t="s">
        <v>111</v>
      </c>
      <c r="J54" s="234" t="s">
        <v>111</v>
      </c>
      <c r="K54" s="234" t="s">
        <v>111</v>
      </c>
      <c r="L54" s="234" t="s">
        <v>111</v>
      </c>
      <c r="M54" s="234" t="s">
        <v>111</v>
      </c>
      <c r="N54" s="234" t="s">
        <v>111</v>
      </c>
      <c r="O54" s="234" t="s">
        <v>111</v>
      </c>
      <c r="P54" s="234" t="s">
        <v>111</v>
      </c>
      <c r="Q54" s="234" t="s">
        <v>111</v>
      </c>
      <c r="R54" s="234" t="s">
        <v>111</v>
      </c>
      <c r="S54" s="234" t="s">
        <v>111</v>
      </c>
      <c r="T54" s="234" t="s">
        <v>111</v>
      </c>
    </row>
    <row r="55" spans="1:20" ht="18" customHeight="1">
      <c r="A55" s="238">
        <v>5411600</v>
      </c>
      <c r="B55" s="238" t="s">
        <v>125</v>
      </c>
      <c r="C55" s="238" t="s">
        <v>125</v>
      </c>
      <c r="D55" s="238" t="s">
        <v>125</v>
      </c>
      <c r="E55" s="238" t="s">
        <v>125</v>
      </c>
      <c r="F55" s="238" t="s">
        <v>125</v>
      </c>
      <c r="G55" s="238" t="s">
        <v>125</v>
      </c>
      <c r="H55" s="238" t="s">
        <v>125</v>
      </c>
      <c r="I55" s="238" t="s">
        <v>125</v>
      </c>
      <c r="J55" s="238" t="s">
        <v>125</v>
      </c>
      <c r="K55" s="238" t="s">
        <v>125</v>
      </c>
      <c r="L55" s="238" t="s">
        <v>125</v>
      </c>
      <c r="M55" s="238" t="s">
        <v>125</v>
      </c>
      <c r="N55" s="238" t="s">
        <v>125</v>
      </c>
      <c r="O55" s="238" t="s">
        <v>125</v>
      </c>
      <c r="P55" s="238" t="s">
        <v>125</v>
      </c>
      <c r="Q55" s="238" t="s">
        <v>125</v>
      </c>
      <c r="R55" s="238" t="s">
        <v>125</v>
      </c>
      <c r="S55" s="238" t="s">
        <v>125</v>
      </c>
      <c r="T55" s="238" t="s">
        <v>125</v>
      </c>
    </row>
    <row r="56" spans="1:20" ht="18" customHeight="1">
      <c r="A56" s="238" t="s">
        <v>199</v>
      </c>
      <c r="B56" s="234" t="s">
        <v>125</v>
      </c>
      <c r="C56" s="234" t="s">
        <v>125</v>
      </c>
      <c r="D56" s="234" t="s">
        <v>125</v>
      </c>
      <c r="E56" s="234" t="s">
        <v>125</v>
      </c>
      <c r="F56" s="234" t="s">
        <v>125</v>
      </c>
      <c r="G56" s="234" t="s">
        <v>125</v>
      </c>
      <c r="H56" s="234" t="s">
        <v>125</v>
      </c>
      <c r="I56" s="234" t="s">
        <v>125</v>
      </c>
      <c r="J56" s="234" t="s">
        <v>125</v>
      </c>
      <c r="K56" s="234" t="s">
        <v>125</v>
      </c>
      <c r="L56" s="234" t="s">
        <v>125</v>
      </c>
      <c r="M56" s="234" t="s">
        <v>125</v>
      </c>
      <c r="N56" s="234" t="s">
        <v>125</v>
      </c>
      <c r="O56" s="234" t="s">
        <v>125</v>
      </c>
      <c r="P56" s="234" t="s">
        <v>125</v>
      </c>
      <c r="Q56" s="234" t="s">
        <v>125</v>
      </c>
      <c r="R56" s="234" t="s">
        <v>125</v>
      </c>
      <c r="S56" s="234" t="s">
        <v>125</v>
      </c>
      <c r="T56" s="234" t="s">
        <v>125</v>
      </c>
    </row>
    <row r="57" spans="1:20" ht="18" customHeight="1" thickBot="1">
      <c r="A57" s="244" t="s">
        <v>95</v>
      </c>
      <c r="B57" s="241" t="s">
        <v>125</v>
      </c>
      <c r="C57" s="241" t="s">
        <v>125</v>
      </c>
      <c r="D57" s="241" t="s">
        <v>125</v>
      </c>
      <c r="E57" s="241" t="s">
        <v>125</v>
      </c>
      <c r="F57" s="241" t="s">
        <v>125</v>
      </c>
      <c r="G57" s="241" t="s">
        <v>125</v>
      </c>
      <c r="H57" s="241" t="s">
        <v>125</v>
      </c>
      <c r="I57" s="241" t="s">
        <v>125</v>
      </c>
      <c r="J57" s="241" t="s">
        <v>125</v>
      </c>
      <c r="K57" s="241"/>
      <c r="L57" s="241" t="s">
        <v>125</v>
      </c>
      <c r="M57" s="241" t="s">
        <v>125</v>
      </c>
      <c r="N57" s="241" t="s">
        <v>125</v>
      </c>
      <c r="O57" s="241" t="s">
        <v>125</v>
      </c>
      <c r="P57" s="241" t="s">
        <v>125</v>
      </c>
      <c r="Q57" s="241" t="s">
        <v>125</v>
      </c>
      <c r="R57" s="241" t="s">
        <v>125</v>
      </c>
      <c r="S57" s="241" t="s">
        <v>125</v>
      </c>
      <c r="T57" s="241">
        <f>SUM(B57:S57)</f>
        <v>0</v>
      </c>
    </row>
    <row r="58" spans="1:20" ht="18" customHeight="1" thickTop="1">
      <c r="A58" s="242">
        <v>5420000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81"/>
      <c r="Q58" s="233" t="s">
        <v>125</v>
      </c>
      <c r="R58" s="233"/>
      <c r="S58" s="282"/>
      <c r="T58" s="233"/>
    </row>
    <row r="59" spans="1:20" ht="18" customHeight="1">
      <c r="A59" s="238">
        <v>5420600</v>
      </c>
      <c r="B59" s="238" t="s">
        <v>125</v>
      </c>
      <c r="C59" s="238" t="s">
        <v>125</v>
      </c>
      <c r="D59" s="238" t="s">
        <v>125</v>
      </c>
      <c r="E59" s="238" t="s">
        <v>125</v>
      </c>
      <c r="F59" s="238" t="s">
        <v>125</v>
      </c>
      <c r="G59" s="238" t="s">
        <v>125</v>
      </c>
      <c r="H59" s="238" t="s">
        <v>125</v>
      </c>
      <c r="I59" s="238" t="s">
        <v>125</v>
      </c>
      <c r="J59" s="238" t="s">
        <v>125</v>
      </c>
      <c r="K59" s="238" t="s">
        <v>125</v>
      </c>
      <c r="L59" s="234" t="s">
        <v>111</v>
      </c>
      <c r="M59" s="238" t="s">
        <v>125</v>
      </c>
      <c r="N59" s="238" t="s">
        <v>125</v>
      </c>
      <c r="O59" s="238" t="s">
        <v>125</v>
      </c>
      <c r="P59" s="255" t="s">
        <v>125</v>
      </c>
      <c r="Q59" s="238" t="s">
        <v>125</v>
      </c>
      <c r="R59" s="238" t="s">
        <v>125</v>
      </c>
      <c r="S59" s="259" t="s">
        <v>125</v>
      </c>
      <c r="T59" s="234" t="s">
        <v>125</v>
      </c>
    </row>
    <row r="60" spans="1:20" ht="18" customHeight="1">
      <c r="A60" s="238">
        <v>5420700</v>
      </c>
      <c r="B60" s="238" t="s">
        <v>125</v>
      </c>
      <c r="C60" s="238" t="s">
        <v>125</v>
      </c>
      <c r="D60" s="238" t="s">
        <v>125</v>
      </c>
      <c r="E60" s="238" t="s">
        <v>125</v>
      </c>
      <c r="F60" s="238" t="s">
        <v>125</v>
      </c>
      <c r="G60" s="238" t="s">
        <v>125</v>
      </c>
      <c r="H60" s="238" t="s">
        <v>125</v>
      </c>
      <c r="I60" s="238" t="s">
        <v>125</v>
      </c>
      <c r="J60" s="238" t="s">
        <v>125</v>
      </c>
      <c r="K60" s="238" t="s">
        <v>125</v>
      </c>
      <c r="L60" s="234" t="s">
        <v>125</v>
      </c>
      <c r="M60" s="238" t="s">
        <v>125</v>
      </c>
      <c r="N60" s="238" t="s">
        <v>125</v>
      </c>
      <c r="O60" s="238" t="s">
        <v>125</v>
      </c>
      <c r="P60" s="255" t="s">
        <v>125</v>
      </c>
      <c r="Q60" s="238" t="s">
        <v>125</v>
      </c>
      <c r="R60" s="238" t="s">
        <v>125</v>
      </c>
      <c r="S60" s="232" t="s">
        <v>125</v>
      </c>
      <c r="T60" s="229" t="s">
        <v>125</v>
      </c>
    </row>
    <row r="61" spans="1:20" ht="18" customHeight="1">
      <c r="A61" s="238">
        <v>5421000</v>
      </c>
      <c r="B61" s="238" t="s">
        <v>125</v>
      </c>
      <c r="C61" s="238" t="s">
        <v>125</v>
      </c>
      <c r="D61" s="238" t="s">
        <v>125</v>
      </c>
      <c r="E61" s="238" t="s">
        <v>125</v>
      </c>
      <c r="F61" s="238" t="s">
        <v>125</v>
      </c>
      <c r="G61" s="238" t="s">
        <v>125</v>
      </c>
      <c r="H61" s="238" t="s">
        <v>125</v>
      </c>
      <c r="I61" s="238" t="s">
        <v>125</v>
      </c>
      <c r="J61" s="238" t="s">
        <v>125</v>
      </c>
      <c r="K61" s="234" t="s">
        <v>125</v>
      </c>
      <c r="L61" s="252" t="s">
        <v>125</v>
      </c>
      <c r="M61" s="238" t="s">
        <v>125</v>
      </c>
      <c r="N61" s="238" t="s">
        <v>125</v>
      </c>
      <c r="O61" s="238" t="s">
        <v>125</v>
      </c>
      <c r="P61" s="255" t="s">
        <v>125</v>
      </c>
      <c r="Q61" s="234" t="s">
        <v>125</v>
      </c>
      <c r="R61" s="234" t="s">
        <v>125</v>
      </c>
      <c r="S61" s="259" t="s">
        <v>125</v>
      </c>
      <c r="T61" s="234">
        <f>SUM(K61:S61)</f>
        <v>0</v>
      </c>
    </row>
    <row r="62" spans="1:20" ht="18" customHeight="1">
      <c r="A62" s="238">
        <v>5421100</v>
      </c>
      <c r="B62" s="234" t="s">
        <v>125</v>
      </c>
      <c r="C62" s="238" t="s">
        <v>125</v>
      </c>
      <c r="D62" s="238" t="s">
        <v>125</v>
      </c>
      <c r="E62" s="238" t="s">
        <v>125</v>
      </c>
      <c r="F62" s="238" t="s">
        <v>125</v>
      </c>
      <c r="G62" s="238" t="s">
        <v>125</v>
      </c>
      <c r="H62" s="238" t="s">
        <v>125</v>
      </c>
      <c r="I62" s="238" t="s">
        <v>125</v>
      </c>
      <c r="J62" s="238" t="s">
        <v>125</v>
      </c>
      <c r="K62" s="234" t="s">
        <v>125</v>
      </c>
      <c r="L62" s="234" t="s">
        <v>125</v>
      </c>
      <c r="M62" s="238" t="s">
        <v>125</v>
      </c>
      <c r="N62" s="238" t="s">
        <v>125</v>
      </c>
      <c r="O62" s="238" t="s">
        <v>125</v>
      </c>
      <c r="P62" s="255" t="s">
        <v>125</v>
      </c>
      <c r="Q62" s="238" t="s">
        <v>125</v>
      </c>
      <c r="R62" s="289" t="s">
        <v>125</v>
      </c>
      <c r="S62" s="259" t="s">
        <v>125</v>
      </c>
      <c r="T62" s="234">
        <f>SUM(K62:S62)</f>
        <v>0</v>
      </c>
    </row>
    <row r="63" spans="1:20" ht="18" customHeight="1">
      <c r="A63" s="238" t="s">
        <v>199</v>
      </c>
      <c r="B63" s="234" t="s">
        <v>125</v>
      </c>
      <c r="C63" s="238" t="s">
        <v>125</v>
      </c>
      <c r="D63" s="238" t="s">
        <v>125</v>
      </c>
      <c r="E63" s="238" t="s">
        <v>125</v>
      </c>
      <c r="F63" s="238" t="s">
        <v>125</v>
      </c>
      <c r="G63" s="238" t="s">
        <v>125</v>
      </c>
      <c r="H63" s="238" t="s">
        <v>125</v>
      </c>
      <c r="I63" s="238" t="s">
        <v>125</v>
      </c>
      <c r="J63" s="238" t="s">
        <v>125</v>
      </c>
      <c r="K63" s="234" t="s">
        <v>125</v>
      </c>
      <c r="L63" s="234" t="s">
        <v>125</v>
      </c>
      <c r="M63" s="238" t="s">
        <v>125</v>
      </c>
      <c r="N63" s="238" t="s">
        <v>125</v>
      </c>
      <c r="O63" s="238" t="s">
        <v>125</v>
      </c>
      <c r="P63" s="255" t="s">
        <v>125</v>
      </c>
      <c r="Q63" s="234" t="s">
        <v>125</v>
      </c>
      <c r="R63" s="234" t="s">
        <v>125</v>
      </c>
      <c r="S63" s="232" t="s">
        <v>125</v>
      </c>
      <c r="T63" s="234">
        <f>SUM(B63:S63)</f>
        <v>0</v>
      </c>
    </row>
    <row r="64" spans="1:20" ht="18" customHeight="1" thickBot="1">
      <c r="A64" s="244" t="s">
        <v>95</v>
      </c>
      <c r="B64" s="241" t="s">
        <v>125</v>
      </c>
      <c r="C64" s="244" t="s">
        <v>125</v>
      </c>
      <c r="D64" s="244" t="s">
        <v>125</v>
      </c>
      <c r="E64" s="244" t="s">
        <v>125</v>
      </c>
      <c r="F64" s="244" t="s">
        <v>125</v>
      </c>
      <c r="G64" s="244" t="s">
        <v>125</v>
      </c>
      <c r="H64" s="244" t="s">
        <v>125</v>
      </c>
      <c r="I64" s="244" t="s">
        <v>125</v>
      </c>
      <c r="J64" s="244" t="s">
        <v>125</v>
      </c>
      <c r="K64" s="241" t="s">
        <v>125</v>
      </c>
      <c r="L64" s="241">
        <v>0</v>
      </c>
      <c r="M64" s="244" t="s">
        <v>125</v>
      </c>
      <c r="N64" s="244" t="s">
        <v>125</v>
      </c>
      <c r="O64" s="244" t="s">
        <v>125</v>
      </c>
      <c r="P64" s="280" t="s">
        <v>125</v>
      </c>
      <c r="Q64" s="287" t="s">
        <v>125</v>
      </c>
      <c r="R64" s="241" t="s">
        <v>125</v>
      </c>
      <c r="S64" s="288" t="s">
        <v>125</v>
      </c>
      <c r="T64" s="241">
        <f>SUM(K64:S64)</f>
        <v>0</v>
      </c>
    </row>
    <row r="65" spans="1:20" ht="18" customHeight="1" thickTop="1">
      <c r="A65" s="250" t="s">
        <v>178</v>
      </c>
      <c r="B65" s="499" t="s">
        <v>179</v>
      </c>
      <c r="C65" s="500"/>
      <c r="D65" s="500" t="s">
        <v>128</v>
      </c>
      <c r="E65" s="500"/>
      <c r="F65" s="501" t="s">
        <v>129</v>
      </c>
      <c r="G65" s="499"/>
      <c r="H65" s="501" t="s">
        <v>130</v>
      </c>
      <c r="I65" s="499"/>
      <c r="J65" s="235" t="s">
        <v>131</v>
      </c>
      <c r="K65" s="500" t="s">
        <v>132</v>
      </c>
      <c r="L65" s="500"/>
      <c r="M65" s="500" t="s">
        <v>133</v>
      </c>
      <c r="N65" s="500"/>
      <c r="O65" s="500" t="s">
        <v>134</v>
      </c>
      <c r="P65" s="500"/>
      <c r="Q65" s="501" t="s">
        <v>135</v>
      </c>
      <c r="R65" s="499"/>
      <c r="S65" s="251" t="s">
        <v>136</v>
      </c>
      <c r="T65" s="502" t="s">
        <v>202</v>
      </c>
    </row>
    <row r="66" spans="1:20" ht="18" customHeight="1">
      <c r="A66" s="228" t="s">
        <v>203</v>
      </c>
      <c r="B66" s="269" t="s">
        <v>181</v>
      </c>
      <c r="C66" s="269" t="s">
        <v>182</v>
      </c>
      <c r="D66" s="269" t="s">
        <v>183</v>
      </c>
      <c r="E66" s="269" t="s">
        <v>184</v>
      </c>
      <c r="F66" s="269" t="s">
        <v>185</v>
      </c>
      <c r="G66" s="269" t="s">
        <v>186</v>
      </c>
      <c r="H66" s="269" t="s">
        <v>187</v>
      </c>
      <c r="I66" s="269" t="s">
        <v>188</v>
      </c>
      <c r="J66" s="269" t="s">
        <v>189</v>
      </c>
      <c r="K66" s="269" t="s">
        <v>190</v>
      </c>
      <c r="L66" s="269" t="s">
        <v>191</v>
      </c>
      <c r="M66" s="269" t="s">
        <v>192</v>
      </c>
      <c r="N66" s="269" t="s">
        <v>193</v>
      </c>
      <c r="O66" s="269" t="s">
        <v>194</v>
      </c>
      <c r="P66" s="270" t="s">
        <v>195</v>
      </c>
      <c r="Q66" s="269" t="s">
        <v>196</v>
      </c>
      <c r="R66" s="269" t="s">
        <v>197</v>
      </c>
      <c r="S66" s="271" t="s">
        <v>198</v>
      </c>
      <c r="T66" s="505"/>
    </row>
    <row r="67" spans="1:20" ht="18" customHeight="1">
      <c r="A67" s="273" t="s">
        <v>18</v>
      </c>
      <c r="B67" s="273"/>
      <c r="C67" s="274"/>
      <c r="D67" s="275"/>
      <c r="E67" s="274"/>
      <c r="F67" s="275"/>
      <c r="G67" s="274"/>
      <c r="H67" s="275"/>
      <c r="I67" s="274"/>
      <c r="J67" s="275"/>
      <c r="K67" s="274"/>
      <c r="L67" s="274"/>
      <c r="M67" s="275"/>
      <c r="N67" s="274"/>
      <c r="O67" s="275"/>
      <c r="P67" s="273"/>
      <c r="Q67" s="274"/>
      <c r="R67" s="274"/>
      <c r="S67" s="276"/>
      <c r="T67" s="503"/>
    </row>
    <row r="68" spans="1:20" ht="18" customHeight="1">
      <c r="A68" s="237">
        <v>5340000</v>
      </c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3"/>
      <c r="Q68" s="274"/>
      <c r="R68" s="274"/>
      <c r="S68" s="277"/>
      <c r="T68" s="274"/>
    </row>
    <row r="69" spans="1:20" ht="18" customHeight="1">
      <c r="A69" s="238">
        <v>5340100</v>
      </c>
      <c r="B69" s="234" t="s">
        <v>125</v>
      </c>
      <c r="C69" s="234" t="s">
        <v>125</v>
      </c>
      <c r="D69" s="234" t="s">
        <v>125</v>
      </c>
      <c r="E69" s="234" t="s">
        <v>125</v>
      </c>
      <c r="F69" s="234" t="s">
        <v>125</v>
      </c>
      <c r="G69" s="234" t="s">
        <v>125</v>
      </c>
      <c r="H69" s="234" t="s">
        <v>125</v>
      </c>
      <c r="I69" s="234" t="s">
        <v>125</v>
      </c>
      <c r="J69" s="234" t="s">
        <v>125</v>
      </c>
      <c r="K69" s="234" t="s">
        <v>125</v>
      </c>
      <c r="L69" s="234" t="s">
        <v>125</v>
      </c>
      <c r="M69" s="234" t="s">
        <v>125</v>
      </c>
      <c r="N69" s="234" t="s">
        <v>125</v>
      </c>
      <c r="O69" s="234" t="s">
        <v>125</v>
      </c>
      <c r="P69" s="234" t="s">
        <v>125</v>
      </c>
      <c r="Q69" s="234" t="s">
        <v>125</v>
      </c>
      <c r="R69" s="234" t="s">
        <v>125</v>
      </c>
      <c r="S69" s="234" t="s">
        <v>125</v>
      </c>
      <c r="T69" s="234" t="s">
        <v>125</v>
      </c>
    </row>
    <row r="70" spans="1:20" ht="18" customHeight="1">
      <c r="A70" s="238">
        <v>5340300</v>
      </c>
      <c r="B70" s="234" t="s">
        <v>125</v>
      </c>
      <c r="C70" s="234" t="s">
        <v>125</v>
      </c>
      <c r="D70" s="234" t="s">
        <v>125</v>
      </c>
      <c r="E70" s="234" t="s">
        <v>125</v>
      </c>
      <c r="F70" s="234" t="s">
        <v>125</v>
      </c>
      <c r="G70" s="234" t="s">
        <v>125</v>
      </c>
      <c r="H70" s="234" t="s">
        <v>125</v>
      </c>
      <c r="I70" s="234" t="s">
        <v>125</v>
      </c>
      <c r="J70" s="234" t="s">
        <v>125</v>
      </c>
      <c r="K70" s="234" t="s">
        <v>125</v>
      </c>
      <c r="L70" s="234" t="s">
        <v>125</v>
      </c>
      <c r="M70" s="234" t="s">
        <v>125</v>
      </c>
      <c r="N70" s="234" t="s">
        <v>125</v>
      </c>
      <c r="O70" s="234" t="s">
        <v>125</v>
      </c>
      <c r="P70" s="234" t="s">
        <v>125</v>
      </c>
      <c r="Q70" s="234" t="s">
        <v>125</v>
      </c>
      <c r="R70" s="234" t="s">
        <v>125</v>
      </c>
      <c r="S70" s="234" t="s">
        <v>125</v>
      </c>
      <c r="T70" s="234" t="s">
        <v>125</v>
      </c>
    </row>
    <row r="71" spans="1:20" ht="18" customHeight="1">
      <c r="A71" s="238">
        <v>5340400</v>
      </c>
      <c r="B71" s="234" t="s">
        <v>111</v>
      </c>
      <c r="C71" s="234" t="s">
        <v>125</v>
      </c>
      <c r="D71" s="234" t="s">
        <v>125</v>
      </c>
      <c r="E71" s="234" t="s">
        <v>125</v>
      </c>
      <c r="F71" s="234" t="s">
        <v>125</v>
      </c>
      <c r="G71" s="234" t="s">
        <v>125</v>
      </c>
      <c r="H71" s="234" t="s">
        <v>125</v>
      </c>
      <c r="I71" s="234" t="s">
        <v>125</v>
      </c>
      <c r="J71" s="234" t="s">
        <v>125</v>
      </c>
      <c r="K71" s="234" t="s">
        <v>125</v>
      </c>
      <c r="L71" s="234" t="s">
        <v>125</v>
      </c>
      <c r="M71" s="234" t="s">
        <v>125</v>
      </c>
      <c r="N71" s="234" t="s">
        <v>125</v>
      </c>
      <c r="O71" s="234" t="s">
        <v>125</v>
      </c>
      <c r="P71" s="234" t="s">
        <v>125</v>
      </c>
      <c r="Q71" s="234" t="s">
        <v>125</v>
      </c>
      <c r="R71" s="234" t="s">
        <v>125</v>
      </c>
      <c r="S71" s="234" t="s">
        <v>125</v>
      </c>
      <c r="T71" s="234" t="s">
        <v>111</v>
      </c>
    </row>
    <row r="72" spans="1:20" ht="18" customHeight="1">
      <c r="A72" s="238">
        <v>5340500</v>
      </c>
      <c r="B72" s="234" t="s">
        <v>125</v>
      </c>
      <c r="C72" s="234" t="s">
        <v>125</v>
      </c>
      <c r="D72" s="234" t="s">
        <v>125</v>
      </c>
      <c r="E72" s="234" t="s">
        <v>125</v>
      </c>
      <c r="F72" s="234" t="s">
        <v>125</v>
      </c>
      <c r="G72" s="234" t="s">
        <v>125</v>
      </c>
      <c r="H72" s="234" t="s">
        <v>125</v>
      </c>
      <c r="I72" s="234" t="s">
        <v>125</v>
      </c>
      <c r="J72" s="234" t="s">
        <v>125</v>
      </c>
      <c r="K72" s="234" t="s">
        <v>125</v>
      </c>
      <c r="L72" s="234" t="s">
        <v>125</v>
      </c>
      <c r="M72" s="234" t="s">
        <v>125</v>
      </c>
      <c r="N72" s="234" t="s">
        <v>125</v>
      </c>
      <c r="O72" s="234" t="s">
        <v>125</v>
      </c>
      <c r="P72" s="234" t="s">
        <v>125</v>
      </c>
      <c r="Q72" s="234" t="s">
        <v>125</v>
      </c>
      <c r="R72" s="234" t="s">
        <v>125</v>
      </c>
      <c r="S72" s="234" t="s">
        <v>125</v>
      </c>
      <c r="T72" s="234" t="s">
        <v>125</v>
      </c>
    </row>
    <row r="73" spans="1:20" ht="18" customHeight="1">
      <c r="A73" s="238" t="s">
        <v>199</v>
      </c>
      <c r="B73" s="234" t="s">
        <v>111</v>
      </c>
      <c r="C73" s="234" t="s">
        <v>125</v>
      </c>
      <c r="D73" s="234" t="s">
        <v>125</v>
      </c>
      <c r="E73" s="234" t="s">
        <v>125</v>
      </c>
      <c r="F73" s="234" t="s">
        <v>125</v>
      </c>
      <c r="G73" s="234" t="s">
        <v>125</v>
      </c>
      <c r="H73" s="234" t="s">
        <v>125</v>
      </c>
      <c r="I73" s="234" t="s">
        <v>125</v>
      </c>
      <c r="J73" s="234" t="s">
        <v>125</v>
      </c>
      <c r="K73" s="234" t="s">
        <v>125</v>
      </c>
      <c r="L73" s="234" t="s">
        <v>125</v>
      </c>
      <c r="M73" s="234" t="s">
        <v>125</v>
      </c>
      <c r="N73" s="234" t="s">
        <v>125</v>
      </c>
      <c r="O73" s="234" t="s">
        <v>125</v>
      </c>
      <c r="P73" s="234" t="s">
        <v>125</v>
      </c>
      <c r="Q73" s="234" t="s">
        <v>125</v>
      </c>
      <c r="R73" s="234" t="s">
        <v>125</v>
      </c>
      <c r="S73" s="234" t="s">
        <v>125</v>
      </c>
      <c r="T73" s="234" t="s">
        <v>111</v>
      </c>
    </row>
    <row r="74" spans="1:20" ht="18" customHeight="1" thickBot="1">
      <c r="A74" s="278" t="s">
        <v>95</v>
      </c>
      <c r="B74" s="279" t="s">
        <v>111</v>
      </c>
      <c r="C74" s="279" t="s">
        <v>125</v>
      </c>
      <c r="D74" s="279" t="s">
        <v>125</v>
      </c>
      <c r="E74" s="279" t="s">
        <v>125</v>
      </c>
      <c r="F74" s="279" t="s">
        <v>125</v>
      </c>
      <c r="G74" s="279" t="s">
        <v>125</v>
      </c>
      <c r="H74" s="279" t="s">
        <v>125</v>
      </c>
      <c r="I74" s="279" t="s">
        <v>125</v>
      </c>
      <c r="J74" s="279" t="s">
        <v>125</v>
      </c>
      <c r="K74" s="279" t="s">
        <v>125</v>
      </c>
      <c r="L74" s="279" t="s">
        <v>125</v>
      </c>
      <c r="M74" s="279" t="s">
        <v>125</v>
      </c>
      <c r="N74" s="279" t="s">
        <v>125</v>
      </c>
      <c r="O74" s="279" t="s">
        <v>125</v>
      </c>
      <c r="P74" s="279" t="s">
        <v>125</v>
      </c>
      <c r="Q74" s="279" t="s">
        <v>125</v>
      </c>
      <c r="R74" s="279" t="s">
        <v>125</v>
      </c>
      <c r="S74" s="279" t="s">
        <v>125</v>
      </c>
      <c r="T74" s="279" t="s">
        <v>111</v>
      </c>
    </row>
    <row r="75" spans="1:20" ht="18" customHeight="1" thickTop="1">
      <c r="A75" s="242">
        <v>5610000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81" t="s">
        <v>126</v>
      </c>
      <c r="Q75" s="233"/>
      <c r="R75" s="233"/>
      <c r="S75" s="282"/>
      <c r="T75" s="233"/>
    </row>
    <row r="76" spans="1:20" ht="18" customHeight="1">
      <c r="A76" s="238">
        <v>5610100</v>
      </c>
      <c r="B76" s="234" t="s">
        <v>125</v>
      </c>
      <c r="C76" s="238" t="s">
        <v>125</v>
      </c>
      <c r="D76" s="238" t="s">
        <v>125</v>
      </c>
      <c r="E76" s="238" t="s">
        <v>125</v>
      </c>
      <c r="F76" s="238" t="s">
        <v>125</v>
      </c>
      <c r="G76" s="238" t="s">
        <v>125</v>
      </c>
      <c r="H76" s="253" t="s">
        <v>125</v>
      </c>
      <c r="I76" s="238" t="s">
        <v>125</v>
      </c>
      <c r="J76" s="238" t="s">
        <v>125</v>
      </c>
      <c r="K76" s="238" t="s">
        <v>125</v>
      </c>
      <c r="L76" s="238" t="s">
        <v>125</v>
      </c>
      <c r="M76" s="238" t="s">
        <v>125</v>
      </c>
      <c r="N76" s="238" t="s">
        <v>125</v>
      </c>
      <c r="O76" s="238" t="s">
        <v>125</v>
      </c>
      <c r="P76" s="231" t="s">
        <v>125</v>
      </c>
      <c r="Q76" s="238" t="s">
        <v>125</v>
      </c>
      <c r="R76" s="238" t="s">
        <v>125</v>
      </c>
      <c r="S76" s="259" t="s">
        <v>125</v>
      </c>
      <c r="T76" s="234" t="s">
        <v>125</v>
      </c>
    </row>
    <row r="77" spans="1:20" ht="18" customHeight="1">
      <c r="A77" s="238">
        <v>5610200</v>
      </c>
      <c r="B77" s="234" t="s">
        <v>125</v>
      </c>
      <c r="C77" s="238" t="s">
        <v>125</v>
      </c>
      <c r="D77" s="234" t="s">
        <v>125</v>
      </c>
      <c r="E77" s="238" t="s">
        <v>125</v>
      </c>
      <c r="F77" s="258" t="s">
        <v>125</v>
      </c>
      <c r="G77" s="238" t="s">
        <v>125</v>
      </c>
      <c r="H77" s="253" t="s">
        <v>125</v>
      </c>
      <c r="I77" s="238" t="s">
        <v>125</v>
      </c>
      <c r="J77" s="234" t="s">
        <v>125</v>
      </c>
      <c r="K77" s="238" t="s">
        <v>125</v>
      </c>
      <c r="L77" s="238" t="s">
        <v>125</v>
      </c>
      <c r="M77" s="238" t="s">
        <v>125</v>
      </c>
      <c r="N77" s="258" t="s">
        <v>125</v>
      </c>
      <c r="O77" s="234" t="s">
        <v>125</v>
      </c>
      <c r="P77" s="231" t="s">
        <v>125</v>
      </c>
      <c r="Q77" s="238" t="s">
        <v>125</v>
      </c>
      <c r="R77" s="238" t="s">
        <v>125</v>
      </c>
      <c r="S77" s="259" t="s">
        <v>125</v>
      </c>
      <c r="T77" s="229" t="s">
        <v>125</v>
      </c>
    </row>
    <row r="78" spans="1:20" ht="18" customHeight="1">
      <c r="A78" s="238" t="s">
        <v>199</v>
      </c>
      <c r="B78" s="234" t="s">
        <v>125</v>
      </c>
      <c r="C78" s="238" t="s">
        <v>125</v>
      </c>
      <c r="D78" s="234" t="s">
        <v>125</v>
      </c>
      <c r="E78" s="238" t="s">
        <v>125</v>
      </c>
      <c r="F78" s="258" t="s">
        <v>125</v>
      </c>
      <c r="G78" s="238" t="s">
        <v>125</v>
      </c>
      <c r="H78" s="253" t="s">
        <v>125</v>
      </c>
      <c r="I78" s="238" t="s">
        <v>125</v>
      </c>
      <c r="J78" s="234" t="s">
        <v>125</v>
      </c>
      <c r="K78" s="238" t="s">
        <v>125</v>
      </c>
      <c r="L78" s="238" t="s">
        <v>125</v>
      </c>
      <c r="M78" s="238" t="s">
        <v>125</v>
      </c>
      <c r="N78" s="258" t="s">
        <v>125</v>
      </c>
      <c r="O78" s="234" t="s">
        <v>125</v>
      </c>
      <c r="P78" s="231" t="s">
        <v>125</v>
      </c>
      <c r="Q78" s="238" t="s">
        <v>125</v>
      </c>
      <c r="R78" s="238" t="s">
        <v>125</v>
      </c>
      <c r="S78" s="259" t="s">
        <v>125</v>
      </c>
      <c r="T78" s="229" t="s">
        <v>125</v>
      </c>
    </row>
    <row r="79" spans="1:20" ht="18" customHeight="1" thickBot="1">
      <c r="A79" s="244" t="s">
        <v>95</v>
      </c>
      <c r="B79" s="241" t="s">
        <v>125</v>
      </c>
      <c r="C79" s="244" t="s">
        <v>125</v>
      </c>
      <c r="D79" s="241" t="s">
        <v>125</v>
      </c>
      <c r="E79" s="241" t="s">
        <v>111</v>
      </c>
      <c r="F79" s="265" t="s">
        <v>125</v>
      </c>
      <c r="G79" s="241" t="s">
        <v>111</v>
      </c>
      <c r="H79" s="241" t="s">
        <v>111</v>
      </c>
      <c r="I79" s="244" t="s">
        <v>125</v>
      </c>
      <c r="J79" s="241" t="s">
        <v>125</v>
      </c>
      <c r="K79" s="244" t="s">
        <v>125</v>
      </c>
      <c r="L79" s="244" t="s">
        <v>125</v>
      </c>
      <c r="M79" s="244" t="s">
        <v>125</v>
      </c>
      <c r="N79" s="265" t="s">
        <v>125</v>
      </c>
      <c r="O79" s="241" t="s">
        <v>125</v>
      </c>
      <c r="P79" s="283" t="s">
        <v>125</v>
      </c>
      <c r="Q79" s="244" t="s">
        <v>125</v>
      </c>
      <c r="R79" s="244" t="s">
        <v>125</v>
      </c>
      <c r="S79" s="284" t="s">
        <v>125</v>
      </c>
      <c r="T79" s="241" t="s">
        <v>125</v>
      </c>
    </row>
    <row r="80" spans="1:20" ht="18" customHeight="1" thickTop="1">
      <c r="A80" s="242">
        <v>5410000</v>
      </c>
      <c r="B80" s="229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81"/>
      <c r="Q80" s="233"/>
      <c r="R80" s="233"/>
      <c r="S80" s="282"/>
      <c r="T80" s="233"/>
    </row>
    <row r="81" spans="1:20" ht="18" customHeight="1">
      <c r="A81" s="238">
        <v>5410100</v>
      </c>
      <c r="B81" s="234" t="s">
        <v>125</v>
      </c>
      <c r="C81" s="234" t="s">
        <v>125</v>
      </c>
      <c r="D81" s="234" t="s">
        <v>125</v>
      </c>
      <c r="E81" s="234" t="s">
        <v>125</v>
      </c>
      <c r="F81" s="234" t="s">
        <v>125</v>
      </c>
      <c r="G81" s="234" t="s">
        <v>125</v>
      </c>
      <c r="H81" s="234" t="s">
        <v>125</v>
      </c>
      <c r="I81" s="234" t="s">
        <v>125</v>
      </c>
      <c r="J81" s="234" t="s">
        <v>125</v>
      </c>
      <c r="K81" s="234" t="s">
        <v>125</v>
      </c>
      <c r="L81" s="234" t="s">
        <v>125</v>
      </c>
      <c r="M81" s="234" t="s">
        <v>125</v>
      </c>
      <c r="N81" s="234" t="s">
        <v>125</v>
      </c>
      <c r="O81" s="234" t="s">
        <v>125</v>
      </c>
      <c r="P81" s="234" t="s">
        <v>125</v>
      </c>
      <c r="Q81" s="234" t="s">
        <v>125</v>
      </c>
      <c r="R81" s="234" t="s">
        <v>125</v>
      </c>
      <c r="S81" s="234" t="s">
        <v>125</v>
      </c>
      <c r="T81" s="234" t="s">
        <v>125</v>
      </c>
    </row>
    <row r="82" spans="1:20" ht="18" customHeight="1">
      <c r="A82" s="238">
        <v>5410500</v>
      </c>
      <c r="B82" s="234" t="s">
        <v>125</v>
      </c>
      <c r="C82" s="234" t="s">
        <v>125</v>
      </c>
      <c r="D82" s="234" t="s">
        <v>125</v>
      </c>
      <c r="E82" s="234" t="s">
        <v>125</v>
      </c>
      <c r="F82" s="234" t="s">
        <v>125</v>
      </c>
      <c r="G82" s="234" t="s">
        <v>125</v>
      </c>
      <c r="H82" s="234" t="s">
        <v>125</v>
      </c>
      <c r="I82" s="234" t="s">
        <v>125</v>
      </c>
      <c r="J82" s="234" t="s">
        <v>125</v>
      </c>
      <c r="K82" s="234" t="s">
        <v>111</v>
      </c>
      <c r="L82" s="234" t="s">
        <v>125</v>
      </c>
      <c r="M82" s="234" t="s">
        <v>125</v>
      </c>
      <c r="N82" s="234" t="s">
        <v>125</v>
      </c>
      <c r="O82" s="234" t="s">
        <v>125</v>
      </c>
      <c r="P82" s="234" t="s">
        <v>125</v>
      </c>
      <c r="Q82" s="234" t="s">
        <v>125</v>
      </c>
      <c r="R82" s="234" t="s">
        <v>125</v>
      </c>
      <c r="S82" s="234" t="s">
        <v>125</v>
      </c>
      <c r="T82" s="234" t="s">
        <v>111</v>
      </c>
    </row>
    <row r="83" spans="1:20" ht="18" customHeight="1">
      <c r="A83" s="238">
        <v>5410600</v>
      </c>
      <c r="B83" s="234" t="s">
        <v>111</v>
      </c>
      <c r="C83" s="234" t="s">
        <v>111</v>
      </c>
      <c r="D83" s="234" t="s">
        <v>111</v>
      </c>
      <c r="E83" s="234" t="s">
        <v>111</v>
      </c>
      <c r="F83" s="234" t="s">
        <v>111</v>
      </c>
      <c r="G83" s="234" t="s">
        <v>111</v>
      </c>
      <c r="H83" s="234" t="s">
        <v>111</v>
      </c>
      <c r="I83" s="234" t="s">
        <v>111</v>
      </c>
      <c r="J83" s="234" t="s">
        <v>111</v>
      </c>
      <c r="K83" s="234" t="s">
        <v>111</v>
      </c>
      <c r="L83" s="234" t="s">
        <v>111</v>
      </c>
      <c r="M83" s="234" t="s">
        <v>111</v>
      </c>
      <c r="N83" s="234" t="s">
        <v>111</v>
      </c>
      <c r="O83" s="234" t="s">
        <v>111</v>
      </c>
      <c r="P83" s="234" t="s">
        <v>111</v>
      </c>
      <c r="Q83" s="234" t="s">
        <v>111</v>
      </c>
      <c r="R83" s="234" t="s">
        <v>111</v>
      </c>
      <c r="S83" s="234" t="s">
        <v>111</v>
      </c>
      <c r="T83" s="234" t="s">
        <v>111</v>
      </c>
    </row>
    <row r="84" spans="1:20" ht="18" customHeight="1">
      <c r="A84" s="238">
        <v>5410700</v>
      </c>
      <c r="B84" s="234" t="s">
        <v>125</v>
      </c>
      <c r="C84" s="234" t="s">
        <v>125</v>
      </c>
      <c r="D84" s="234" t="s">
        <v>125</v>
      </c>
      <c r="E84" s="234" t="s">
        <v>125</v>
      </c>
      <c r="F84" s="234" t="s">
        <v>125</v>
      </c>
      <c r="G84" s="234" t="s">
        <v>125</v>
      </c>
      <c r="H84" s="234" t="s">
        <v>125</v>
      </c>
      <c r="I84" s="234" t="s">
        <v>125</v>
      </c>
      <c r="J84" s="234" t="s">
        <v>125</v>
      </c>
      <c r="K84" s="234" t="s">
        <v>125</v>
      </c>
      <c r="L84" s="234" t="s">
        <v>125</v>
      </c>
      <c r="M84" s="234" t="s">
        <v>125</v>
      </c>
      <c r="N84" s="234" t="s">
        <v>125</v>
      </c>
      <c r="O84" s="234" t="s">
        <v>125</v>
      </c>
      <c r="P84" s="234" t="s">
        <v>125</v>
      </c>
      <c r="Q84" s="234" t="s">
        <v>125</v>
      </c>
      <c r="R84" s="234" t="s">
        <v>125</v>
      </c>
      <c r="S84" s="234" t="s">
        <v>125</v>
      </c>
      <c r="T84" s="234" t="s">
        <v>125</v>
      </c>
    </row>
    <row r="85" spans="1:20" ht="18" customHeight="1">
      <c r="A85" s="238">
        <v>5410800</v>
      </c>
      <c r="B85" s="234" t="s">
        <v>111</v>
      </c>
      <c r="C85" s="234" t="s">
        <v>111</v>
      </c>
      <c r="D85" s="234" t="s">
        <v>111</v>
      </c>
      <c r="E85" s="234" t="s">
        <v>111</v>
      </c>
      <c r="F85" s="234" t="s">
        <v>111</v>
      </c>
      <c r="G85" s="234" t="s">
        <v>111</v>
      </c>
      <c r="H85" s="234" t="s">
        <v>111</v>
      </c>
      <c r="I85" s="234" t="s">
        <v>111</v>
      </c>
      <c r="J85" s="234" t="s">
        <v>111</v>
      </c>
      <c r="K85" s="234" t="s">
        <v>111</v>
      </c>
      <c r="L85" s="234" t="s">
        <v>111</v>
      </c>
      <c r="M85" s="234" t="s">
        <v>111</v>
      </c>
      <c r="N85" s="234" t="s">
        <v>111</v>
      </c>
      <c r="O85" s="234" t="s">
        <v>111</v>
      </c>
      <c r="P85" s="234" t="s">
        <v>111</v>
      </c>
      <c r="Q85" s="234" t="s">
        <v>111</v>
      </c>
      <c r="R85" s="234" t="s">
        <v>111</v>
      </c>
      <c r="S85" s="234" t="s">
        <v>111</v>
      </c>
      <c r="T85" s="234" t="s">
        <v>111</v>
      </c>
    </row>
    <row r="86" spans="1:20" ht="18" customHeight="1">
      <c r="A86" s="238">
        <v>5411600</v>
      </c>
      <c r="B86" s="238" t="s">
        <v>125</v>
      </c>
      <c r="C86" s="238" t="s">
        <v>125</v>
      </c>
      <c r="D86" s="238" t="s">
        <v>125</v>
      </c>
      <c r="E86" s="238" t="s">
        <v>125</v>
      </c>
      <c r="F86" s="238" t="s">
        <v>125</v>
      </c>
      <c r="G86" s="238" t="s">
        <v>125</v>
      </c>
      <c r="H86" s="238" t="s">
        <v>125</v>
      </c>
      <c r="I86" s="238" t="s">
        <v>125</v>
      </c>
      <c r="J86" s="238" t="s">
        <v>125</v>
      </c>
      <c r="K86" s="238" t="s">
        <v>125</v>
      </c>
      <c r="L86" s="238" t="s">
        <v>125</v>
      </c>
      <c r="M86" s="238" t="s">
        <v>125</v>
      </c>
      <c r="N86" s="238" t="s">
        <v>125</v>
      </c>
      <c r="O86" s="238" t="s">
        <v>125</v>
      </c>
      <c r="P86" s="238" t="s">
        <v>125</v>
      </c>
      <c r="Q86" s="238" t="s">
        <v>125</v>
      </c>
      <c r="R86" s="238" t="s">
        <v>125</v>
      </c>
      <c r="S86" s="238" t="s">
        <v>125</v>
      </c>
      <c r="T86" s="238" t="s">
        <v>125</v>
      </c>
    </row>
    <row r="87" spans="1:20" ht="18" customHeight="1">
      <c r="A87" s="238" t="s">
        <v>199</v>
      </c>
      <c r="B87" s="234" t="s">
        <v>125</v>
      </c>
      <c r="C87" s="234" t="s">
        <v>125</v>
      </c>
      <c r="D87" s="234" t="s">
        <v>125</v>
      </c>
      <c r="E87" s="234" t="s">
        <v>125</v>
      </c>
      <c r="F87" s="234" t="s">
        <v>125</v>
      </c>
      <c r="G87" s="234" t="s">
        <v>125</v>
      </c>
      <c r="H87" s="234" t="s">
        <v>125</v>
      </c>
      <c r="I87" s="234" t="s">
        <v>125</v>
      </c>
      <c r="J87" s="234" t="s">
        <v>125</v>
      </c>
      <c r="K87" s="234" t="s">
        <v>125</v>
      </c>
      <c r="L87" s="234" t="s">
        <v>125</v>
      </c>
      <c r="M87" s="234" t="s">
        <v>125</v>
      </c>
      <c r="N87" s="234" t="s">
        <v>125</v>
      </c>
      <c r="O87" s="234" t="s">
        <v>125</v>
      </c>
      <c r="P87" s="234" t="s">
        <v>125</v>
      </c>
      <c r="Q87" s="234" t="s">
        <v>125</v>
      </c>
      <c r="R87" s="234" t="s">
        <v>125</v>
      </c>
      <c r="S87" s="234" t="s">
        <v>125</v>
      </c>
      <c r="T87" s="234" t="s">
        <v>125</v>
      </c>
    </row>
    <row r="88" spans="1:20" ht="18" customHeight="1" thickBot="1">
      <c r="A88" s="244" t="s">
        <v>95</v>
      </c>
      <c r="B88" s="241" t="s">
        <v>125</v>
      </c>
      <c r="C88" s="241" t="s">
        <v>125</v>
      </c>
      <c r="D88" s="241" t="s">
        <v>125</v>
      </c>
      <c r="E88" s="241" t="s">
        <v>125</v>
      </c>
      <c r="F88" s="241" t="s">
        <v>125</v>
      </c>
      <c r="G88" s="241" t="s">
        <v>125</v>
      </c>
      <c r="H88" s="241" t="s">
        <v>125</v>
      </c>
      <c r="I88" s="241" t="s">
        <v>125</v>
      </c>
      <c r="J88" s="241" t="s">
        <v>125</v>
      </c>
      <c r="K88" s="241"/>
      <c r="L88" s="241" t="s">
        <v>125</v>
      </c>
      <c r="M88" s="241" t="s">
        <v>125</v>
      </c>
      <c r="N88" s="241" t="s">
        <v>125</v>
      </c>
      <c r="O88" s="241" t="s">
        <v>125</v>
      </c>
      <c r="P88" s="241" t="s">
        <v>125</v>
      </c>
      <c r="Q88" s="241" t="s">
        <v>125</v>
      </c>
      <c r="R88" s="241" t="s">
        <v>125</v>
      </c>
      <c r="S88" s="241" t="s">
        <v>125</v>
      </c>
      <c r="T88" s="241">
        <f>SUM(B88:S88)</f>
        <v>0</v>
      </c>
    </row>
    <row r="89" spans="1:20" ht="18" customHeight="1" thickTop="1">
      <c r="A89" s="242">
        <v>5420000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81"/>
      <c r="Q89" s="233" t="s">
        <v>125</v>
      </c>
      <c r="R89" s="233"/>
      <c r="S89" s="282"/>
      <c r="T89" s="233"/>
    </row>
    <row r="90" spans="1:20" ht="18" customHeight="1">
      <c r="A90" s="238">
        <v>5420600</v>
      </c>
      <c r="B90" s="238" t="s">
        <v>125</v>
      </c>
      <c r="C90" s="238" t="s">
        <v>125</v>
      </c>
      <c r="D90" s="238" t="s">
        <v>125</v>
      </c>
      <c r="E90" s="238" t="s">
        <v>125</v>
      </c>
      <c r="F90" s="238" t="s">
        <v>125</v>
      </c>
      <c r="G90" s="238" t="s">
        <v>125</v>
      </c>
      <c r="H90" s="238" t="s">
        <v>125</v>
      </c>
      <c r="I90" s="238" t="s">
        <v>125</v>
      </c>
      <c r="J90" s="238" t="s">
        <v>125</v>
      </c>
      <c r="K90" s="238" t="s">
        <v>125</v>
      </c>
      <c r="L90" s="234" t="s">
        <v>111</v>
      </c>
      <c r="M90" s="238" t="s">
        <v>125</v>
      </c>
      <c r="N90" s="238" t="s">
        <v>125</v>
      </c>
      <c r="O90" s="238" t="s">
        <v>125</v>
      </c>
      <c r="P90" s="255" t="s">
        <v>125</v>
      </c>
      <c r="Q90" s="238" t="s">
        <v>125</v>
      </c>
      <c r="R90" s="238" t="s">
        <v>125</v>
      </c>
      <c r="S90" s="259" t="s">
        <v>125</v>
      </c>
      <c r="T90" s="234" t="s">
        <v>125</v>
      </c>
    </row>
    <row r="91" spans="1:20" ht="18" customHeight="1">
      <c r="A91" s="238">
        <v>5420700</v>
      </c>
      <c r="B91" s="238" t="s">
        <v>125</v>
      </c>
      <c r="C91" s="238" t="s">
        <v>125</v>
      </c>
      <c r="D91" s="238" t="s">
        <v>125</v>
      </c>
      <c r="E91" s="238" t="s">
        <v>125</v>
      </c>
      <c r="F91" s="238" t="s">
        <v>125</v>
      </c>
      <c r="G91" s="238" t="s">
        <v>125</v>
      </c>
      <c r="H91" s="238" t="s">
        <v>125</v>
      </c>
      <c r="I91" s="238" t="s">
        <v>125</v>
      </c>
      <c r="J91" s="238" t="s">
        <v>125</v>
      </c>
      <c r="K91" s="238" t="s">
        <v>125</v>
      </c>
      <c r="L91" s="234" t="s">
        <v>125</v>
      </c>
      <c r="M91" s="238" t="s">
        <v>125</v>
      </c>
      <c r="N91" s="238" t="s">
        <v>125</v>
      </c>
      <c r="O91" s="238" t="s">
        <v>125</v>
      </c>
      <c r="P91" s="255" t="s">
        <v>125</v>
      </c>
      <c r="Q91" s="238" t="s">
        <v>125</v>
      </c>
      <c r="R91" s="238" t="s">
        <v>125</v>
      </c>
      <c r="S91" s="232" t="s">
        <v>125</v>
      </c>
      <c r="T91" s="229" t="s">
        <v>125</v>
      </c>
    </row>
    <row r="92" spans="1:20" ht="18" customHeight="1">
      <c r="A92" s="238">
        <v>5421000</v>
      </c>
      <c r="B92" s="238" t="s">
        <v>125</v>
      </c>
      <c r="C92" s="238" t="s">
        <v>125</v>
      </c>
      <c r="D92" s="238" t="s">
        <v>125</v>
      </c>
      <c r="E92" s="238" t="s">
        <v>125</v>
      </c>
      <c r="F92" s="238" t="s">
        <v>125</v>
      </c>
      <c r="G92" s="238" t="s">
        <v>125</v>
      </c>
      <c r="H92" s="238" t="s">
        <v>125</v>
      </c>
      <c r="I92" s="238" t="s">
        <v>125</v>
      </c>
      <c r="J92" s="238" t="s">
        <v>125</v>
      </c>
      <c r="K92" s="234" t="s">
        <v>125</v>
      </c>
      <c r="L92" s="252" t="s">
        <v>125</v>
      </c>
      <c r="M92" s="238" t="s">
        <v>125</v>
      </c>
      <c r="N92" s="238" t="s">
        <v>125</v>
      </c>
      <c r="O92" s="238" t="s">
        <v>125</v>
      </c>
      <c r="P92" s="255" t="s">
        <v>125</v>
      </c>
      <c r="Q92" s="234" t="s">
        <v>125</v>
      </c>
      <c r="R92" s="234" t="s">
        <v>125</v>
      </c>
      <c r="S92" s="259" t="s">
        <v>125</v>
      </c>
      <c r="T92" s="234">
        <f>SUM(K92:S92)</f>
        <v>0</v>
      </c>
    </row>
    <row r="93" spans="1:20" ht="18" customHeight="1">
      <c r="A93" s="238">
        <v>5421100</v>
      </c>
      <c r="B93" s="234" t="s">
        <v>125</v>
      </c>
      <c r="C93" s="238" t="s">
        <v>125</v>
      </c>
      <c r="D93" s="238" t="s">
        <v>125</v>
      </c>
      <c r="E93" s="238" t="s">
        <v>125</v>
      </c>
      <c r="F93" s="238" t="s">
        <v>125</v>
      </c>
      <c r="G93" s="238" t="s">
        <v>125</v>
      </c>
      <c r="H93" s="238" t="s">
        <v>125</v>
      </c>
      <c r="I93" s="238" t="s">
        <v>125</v>
      </c>
      <c r="J93" s="238" t="s">
        <v>125</v>
      </c>
      <c r="K93" s="234" t="s">
        <v>125</v>
      </c>
      <c r="L93" s="234" t="s">
        <v>125</v>
      </c>
      <c r="M93" s="238" t="s">
        <v>125</v>
      </c>
      <c r="N93" s="238" t="s">
        <v>125</v>
      </c>
      <c r="O93" s="238" t="s">
        <v>125</v>
      </c>
      <c r="P93" s="255" t="s">
        <v>125</v>
      </c>
      <c r="Q93" s="238" t="s">
        <v>125</v>
      </c>
      <c r="R93" s="289" t="s">
        <v>125</v>
      </c>
      <c r="S93" s="259" t="s">
        <v>125</v>
      </c>
      <c r="T93" s="234">
        <f>SUM(K93:S93)</f>
        <v>0</v>
      </c>
    </row>
    <row r="94" spans="1:20" ht="18" customHeight="1">
      <c r="A94" s="238" t="s">
        <v>199</v>
      </c>
      <c r="B94" s="234" t="s">
        <v>125</v>
      </c>
      <c r="C94" s="238" t="s">
        <v>125</v>
      </c>
      <c r="D94" s="238" t="s">
        <v>125</v>
      </c>
      <c r="E94" s="238" t="s">
        <v>125</v>
      </c>
      <c r="F94" s="238" t="s">
        <v>125</v>
      </c>
      <c r="G94" s="238" t="s">
        <v>125</v>
      </c>
      <c r="H94" s="238" t="s">
        <v>125</v>
      </c>
      <c r="I94" s="238" t="s">
        <v>125</v>
      </c>
      <c r="J94" s="238" t="s">
        <v>125</v>
      </c>
      <c r="K94" s="234" t="s">
        <v>125</v>
      </c>
      <c r="L94" s="234">
        <f>SUM(L93)</f>
        <v>0</v>
      </c>
      <c r="M94" s="238" t="s">
        <v>125</v>
      </c>
      <c r="N94" s="238" t="s">
        <v>125</v>
      </c>
      <c r="O94" s="238" t="s">
        <v>125</v>
      </c>
      <c r="P94" s="255" t="s">
        <v>125</v>
      </c>
      <c r="Q94" s="234" t="s">
        <v>125</v>
      </c>
      <c r="R94" s="234" t="s">
        <v>125</v>
      </c>
      <c r="S94" s="232" t="s">
        <v>125</v>
      </c>
      <c r="T94" s="234">
        <f>SUM(B94:S94)</f>
        <v>0</v>
      </c>
    </row>
    <row r="95" spans="1:20" ht="19.5" customHeight="1" thickBot="1">
      <c r="A95" s="244" t="s">
        <v>95</v>
      </c>
      <c r="B95" s="241" t="s">
        <v>125</v>
      </c>
      <c r="C95" s="244" t="s">
        <v>125</v>
      </c>
      <c r="D95" s="244" t="s">
        <v>125</v>
      </c>
      <c r="E95" s="244" t="s">
        <v>125</v>
      </c>
      <c r="F95" s="244" t="s">
        <v>125</v>
      </c>
      <c r="G95" s="244" t="s">
        <v>125</v>
      </c>
      <c r="H95" s="244" t="s">
        <v>125</v>
      </c>
      <c r="I95" s="244" t="s">
        <v>125</v>
      </c>
      <c r="J95" s="244" t="s">
        <v>125</v>
      </c>
      <c r="K95" s="241" t="s">
        <v>125</v>
      </c>
      <c r="L95" s="241">
        <v>836760</v>
      </c>
      <c r="M95" s="244" t="s">
        <v>125</v>
      </c>
      <c r="N95" s="244" t="s">
        <v>125</v>
      </c>
      <c r="O95" s="244" t="s">
        <v>125</v>
      </c>
      <c r="P95" s="280" t="s">
        <v>125</v>
      </c>
      <c r="Q95" s="287" t="s">
        <v>125</v>
      </c>
      <c r="R95" s="241" t="s">
        <v>125</v>
      </c>
      <c r="S95" s="288" t="s">
        <v>125</v>
      </c>
      <c r="T95" s="241">
        <f>SUM(K95:S95)</f>
        <v>836760</v>
      </c>
    </row>
    <row r="96" ht="19.5" thickTop="1"/>
  </sheetData>
  <sheetProtection/>
  <mergeCells count="27">
    <mergeCell ref="O65:P65"/>
    <mergeCell ref="Q65:R65"/>
    <mergeCell ref="T65:T67"/>
    <mergeCell ref="B65:C65"/>
    <mergeCell ref="D65:E65"/>
    <mergeCell ref="F65:G65"/>
    <mergeCell ref="H65:I65"/>
    <mergeCell ref="K65:L65"/>
    <mergeCell ref="M65:N65"/>
    <mergeCell ref="Q33:R33"/>
    <mergeCell ref="T33:T35"/>
    <mergeCell ref="O1:P1"/>
    <mergeCell ref="Q1:R1"/>
    <mergeCell ref="T1:T3"/>
    <mergeCell ref="B33:C33"/>
    <mergeCell ref="D33:E33"/>
    <mergeCell ref="F33:G33"/>
    <mergeCell ref="H33:I33"/>
    <mergeCell ref="K33:L33"/>
    <mergeCell ref="M33:N33"/>
    <mergeCell ref="O33:P33"/>
    <mergeCell ref="B1:C1"/>
    <mergeCell ref="D1:E1"/>
    <mergeCell ref="F1:G1"/>
    <mergeCell ref="H1:I1"/>
    <mergeCell ref="K1:L1"/>
    <mergeCell ref="M1:N1"/>
  </mergeCells>
  <printOptions/>
  <pageMargins left="0.28" right="0.17" top="0.45" bottom="0.28" header="0.31496062992125984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9"/>
  <sheetViews>
    <sheetView zoomScalePageLayoutView="0" workbookViewId="0" topLeftCell="A70">
      <selection activeCell="T17" sqref="T17"/>
    </sheetView>
  </sheetViews>
  <sheetFormatPr defaultColWidth="9.140625" defaultRowHeight="21.75"/>
  <cols>
    <col min="1" max="1" width="10.28125" style="54" customWidth="1"/>
    <col min="2" max="2" width="9.140625" style="54" customWidth="1"/>
    <col min="3" max="3" width="6.421875" style="54" customWidth="1"/>
    <col min="4" max="4" width="7.421875" style="54" customWidth="1"/>
    <col min="5" max="5" width="6.8515625" style="54" customWidth="1"/>
    <col min="6" max="6" width="7.00390625" style="54" customWidth="1"/>
    <col min="7" max="8" width="5.8515625" style="54" customWidth="1"/>
    <col min="9" max="9" width="7.8515625" style="54" customWidth="1"/>
    <col min="10" max="10" width="6.28125" style="54" customWidth="1"/>
    <col min="11" max="11" width="7.140625" style="54" customWidth="1"/>
    <col min="12" max="12" width="5.28125" style="54" customWidth="1"/>
    <col min="13" max="13" width="7.57421875" style="54" customWidth="1"/>
    <col min="14" max="14" width="6.28125" style="54" customWidth="1"/>
    <col min="15" max="15" width="5.8515625" style="54" customWidth="1"/>
    <col min="16" max="17" width="7.7109375" style="54" customWidth="1"/>
    <col min="18" max="18" width="7.140625" style="54" customWidth="1"/>
    <col min="19" max="19" width="5.8515625" style="54" customWidth="1"/>
    <col min="20" max="20" width="10.8515625" style="54" bestFit="1" customWidth="1"/>
    <col min="21" max="21" width="11.421875" style="54" customWidth="1"/>
    <col min="22" max="16384" width="9.140625" style="54" customWidth="1"/>
  </cols>
  <sheetData>
    <row r="1" spans="1:21" ht="18.75">
      <c r="A1" s="250" t="s">
        <v>178</v>
      </c>
      <c r="B1" s="499" t="s">
        <v>179</v>
      </c>
      <c r="C1" s="500"/>
      <c r="D1" s="235" t="s">
        <v>128</v>
      </c>
      <c r="E1" s="500" t="s">
        <v>128</v>
      </c>
      <c r="F1" s="500"/>
      <c r="G1" s="501" t="s">
        <v>129</v>
      </c>
      <c r="H1" s="499"/>
      <c r="I1" s="499" t="s">
        <v>130</v>
      </c>
      <c r="J1" s="500"/>
      <c r="K1" s="235" t="s">
        <v>131</v>
      </c>
      <c r="L1" s="500" t="s">
        <v>132</v>
      </c>
      <c r="M1" s="500"/>
      <c r="N1" s="500" t="s">
        <v>133</v>
      </c>
      <c r="O1" s="500"/>
      <c r="P1" s="500" t="s">
        <v>134</v>
      </c>
      <c r="Q1" s="500"/>
      <c r="R1" s="487" t="s">
        <v>135</v>
      </c>
      <c r="S1" s="496"/>
      <c r="T1" s="235" t="s">
        <v>136</v>
      </c>
      <c r="U1" s="502" t="s">
        <v>48</v>
      </c>
    </row>
    <row r="2" spans="1:21" ht="47.25">
      <c r="A2" s="233" t="s">
        <v>201</v>
      </c>
      <c r="B2" s="234" t="s">
        <v>181</v>
      </c>
      <c r="C2" s="234" t="s">
        <v>182</v>
      </c>
      <c r="D2" s="235" t="s">
        <v>183</v>
      </c>
      <c r="E2" s="235" t="s">
        <v>183</v>
      </c>
      <c r="F2" s="235" t="s">
        <v>184</v>
      </c>
      <c r="G2" s="235" t="s">
        <v>183</v>
      </c>
      <c r="H2" s="235" t="s">
        <v>184</v>
      </c>
      <c r="I2" s="235" t="s">
        <v>187</v>
      </c>
      <c r="J2" s="235" t="s">
        <v>188</v>
      </c>
      <c r="K2" s="235" t="s">
        <v>189</v>
      </c>
      <c r="L2" s="235" t="s">
        <v>190</v>
      </c>
      <c r="M2" s="235" t="s">
        <v>191</v>
      </c>
      <c r="N2" s="235" t="s">
        <v>192</v>
      </c>
      <c r="O2" s="235" t="s">
        <v>193</v>
      </c>
      <c r="P2" s="235" t="s">
        <v>194</v>
      </c>
      <c r="Q2" s="235" t="s">
        <v>195</v>
      </c>
      <c r="R2" s="234" t="s">
        <v>196</v>
      </c>
      <c r="S2" s="235" t="s">
        <v>197</v>
      </c>
      <c r="T2" s="235" t="s">
        <v>198</v>
      </c>
      <c r="U2" s="503"/>
    </row>
    <row r="3" spans="1:21" ht="18.75">
      <c r="A3" s="237">
        <v>5510000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ht="18.75">
      <c r="A4" s="238">
        <v>5510100</v>
      </c>
      <c r="B4" s="234" t="s">
        <v>125</v>
      </c>
      <c r="C4" s="238" t="s">
        <v>125</v>
      </c>
      <c r="D4" s="238" t="s">
        <v>125</v>
      </c>
      <c r="E4" s="238" t="s">
        <v>125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38" t="s">
        <v>125</v>
      </c>
      <c r="K4" s="238" t="s">
        <v>125</v>
      </c>
      <c r="L4" s="238" t="s">
        <v>125</v>
      </c>
      <c r="M4" s="238" t="s">
        <v>125</v>
      </c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8" t="s">
        <v>125</v>
      </c>
      <c r="T4" s="238" t="s">
        <v>125</v>
      </c>
      <c r="U4" s="234">
        <f>SUM(B4:T4)</f>
        <v>0</v>
      </c>
    </row>
    <row r="5" spans="1:21" ht="18.75">
      <c r="A5" s="238" t="s">
        <v>199</v>
      </c>
      <c r="B5" s="234">
        <f>SUM(B4)</f>
        <v>0</v>
      </c>
      <c r="C5" s="238" t="s">
        <v>125</v>
      </c>
      <c r="D5" s="238" t="s">
        <v>125</v>
      </c>
      <c r="E5" s="238" t="s">
        <v>125</v>
      </c>
      <c r="F5" s="238" t="s">
        <v>125</v>
      </c>
      <c r="G5" s="234" t="s">
        <v>125</v>
      </c>
      <c r="H5" s="238" t="s">
        <v>125</v>
      </c>
      <c r="I5" s="238" t="s">
        <v>125</v>
      </c>
      <c r="J5" s="238" t="s">
        <v>125</v>
      </c>
      <c r="K5" s="238" t="s">
        <v>125</v>
      </c>
      <c r="L5" s="238" t="s">
        <v>125</v>
      </c>
      <c r="M5" s="238" t="s">
        <v>111</v>
      </c>
      <c r="N5" s="238" t="s">
        <v>125</v>
      </c>
      <c r="O5" s="238" t="s">
        <v>125</v>
      </c>
      <c r="P5" s="238" t="s">
        <v>125</v>
      </c>
      <c r="Q5" s="238" t="s">
        <v>125</v>
      </c>
      <c r="R5" s="238" t="s">
        <v>125</v>
      </c>
      <c r="S5" s="238" t="s">
        <v>125</v>
      </c>
      <c r="T5" s="238" t="s">
        <v>125</v>
      </c>
      <c r="U5" s="234">
        <f>SUM(B5:T5)</f>
        <v>0</v>
      </c>
    </row>
    <row r="6" spans="1:21" ht="19.5" thickBot="1">
      <c r="A6" s="244" t="s">
        <v>95</v>
      </c>
      <c r="B6" s="241">
        <v>0</v>
      </c>
      <c r="C6" s="244" t="s">
        <v>125</v>
      </c>
      <c r="D6" s="244" t="s">
        <v>125</v>
      </c>
      <c r="E6" s="241" t="s">
        <v>125</v>
      </c>
      <c r="F6" s="241" t="s">
        <v>125</v>
      </c>
      <c r="G6" s="241" t="s">
        <v>125</v>
      </c>
      <c r="H6" s="241" t="s">
        <v>125</v>
      </c>
      <c r="I6" s="241" t="s">
        <v>125</v>
      </c>
      <c r="J6" s="241" t="s">
        <v>125</v>
      </c>
      <c r="K6" s="241" t="s">
        <v>125</v>
      </c>
      <c r="L6" s="241" t="s">
        <v>125</v>
      </c>
      <c r="M6" s="241" t="s">
        <v>125</v>
      </c>
      <c r="N6" s="241" t="s">
        <v>125</v>
      </c>
      <c r="O6" s="241" t="s">
        <v>125</v>
      </c>
      <c r="P6" s="241" t="s">
        <v>125</v>
      </c>
      <c r="Q6" s="241" t="s">
        <v>125</v>
      </c>
      <c r="R6" s="241" t="s">
        <v>125</v>
      </c>
      <c r="S6" s="241" t="s">
        <v>125</v>
      </c>
      <c r="T6" s="241" t="s">
        <v>125</v>
      </c>
      <c r="U6" s="241">
        <f>SUM(B6:T6)</f>
        <v>0</v>
      </c>
    </row>
    <row r="7" spans="1:21" ht="19.5" thickTop="1">
      <c r="A7" s="290" t="s">
        <v>306</v>
      </c>
      <c r="B7" s="233"/>
      <c r="C7" s="233"/>
      <c r="D7" s="233"/>
      <c r="E7" s="229" t="s">
        <v>125</v>
      </c>
      <c r="F7" s="229" t="s">
        <v>125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</row>
    <row r="8" spans="1:21" ht="18.75">
      <c r="A8" s="235" t="s">
        <v>307</v>
      </c>
      <c r="B8" s="238" t="s">
        <v>125</v>
      </c>
      <c r="C8" s="238" t="s">
        <v>125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 t="s">
        <v>125</v>
      </c>
      <c r="N8" s="238" t="s">
        <v>125</v>
      </c>
      <c r="O8" s="238" t="s">
        <v>125</v>
      </c>
      <c r="P8" s="238" t="s">
        <v>125</v>
      </c>
      <c r="Q8" s="238" t="s">
        <v>125</v>
      </c>
      <c r="R8" s="238" t="s">
        <v>125</v>
      </c>
      <c r="S8" s="238" t="s">
        <v>125</v>
      </c>
      <c r="T8" s="234">
        <v>12019</v>
      </c>
      <c r="U8" s="234">
        <f aca="true" t="shared" si="0" ref="U8:U16">SUM(T8)</f>
        <v>12019</v>
      </c>
    </row>
    <row r="9" spans="1:21" ht="18.75">
      <c r="A9" s="235" t="s">
        <v>308</v>
      </c>
      <c r="B9" s="238" t="s">
        <v>125</v>
      </c>
      <c r="C9" s="238" t="s">
        <v>125</v>
      </c>
      <c r="D9" s="238"/>
      <c r="E9" s="254" t="s">
        <v>125</v>
      </c>
      <c r="F9" s="254" t="s">
        <v>125</v>
      </c>
      <c r="G9" s="238" t="s">
        <v>125</v>
      </c>
      <c r="H9" s="238" t="s">
        <v>125</v>
      </c>
      <c r="I9" s="238" t="s">
        <v>125</v>
      </c>
      <c r="J9" s="238" t="s">
        <v>125</v>
      </c>
      <c r="K9" s="238" t="s">
        <v>125</v>
      </c>
      <c r="L9" s="238" t="s">
        <v>125</v>
      </c>
      <c r="M9" s="238" t="s">
        <v>125</v>
      </c>
      <c r="N9" s="238" t="s">
        <v>125</v>
      </c>
      <c r="O9" s="238" t="s">
        <v>125</v>
      </c>
      <c r="P9" s="238" t="s">
        <v>125</v>
      </c>
      <c r="Q9" s="238" t="s">
        <v>125</v>
      </c>
      <c r="R9" s="238" t="s">
        <v>125</v>
      </c>
      <c r="S9" s="238" t="s">
        <v>125</v>
      </c>
      <c r="T9" s="234">
        <v>913000</v>
      </c>
      <c r="U9" s="234">
        <f t="shared" si="0"/>
        <v>913000</v>
      </c>
    </row>
    <row r="10" spans="1:21" ht="18.75">
      <c r="A10" s="235" t="s">
        <v>309</v>
      </c>
      <c r="B10" s="238" t="s">
        <v>125</v>
      </c>
      <c r="C10" s="238" t="s">
        <v>125</v>
      </c>
      <c r="D10" s="238"/>
      <c r="E10" s="254" t="s">
        <v>125</v>
      </c>
      <c r="F10" s="254" t="s">
        <v>125</v>
      </c>
      <c r="G10" s="259" t="s">
        <v>125</v>
      </c>
      <c r="H10" s="238" t="s">
        <v>125</v>
      </c>
      <c r="I10" s="238" t="s">
        <v>125</v>
      </c>
      <c r="J10" s="238" t="s">
        <v>125</v>
      </c>
      <c r="K10" s="238" t="s">
        <v>125</v>
      </c>
      <c r="L10" s="238" t="s">
        <v>125</v>
      </c>
      <c r="M10" s="238" t="s">
        <v>125</v>
      </c>
      <c r="N10" s="238" t="s">
        <v>125</v>
      </c>
      <c r="O10" s="238" t="s">
        <v>125</v>
      </c>
      <c r="P10" s="291" t="s">
        <v>125</v>
      </c>
      <c r="Q10" s="238" t="s">
        <v>125</v>
      </c>
      <c r="R10" s="238" t="s">
        <v>125</v>
      </c>
      <c r="S10" s="238" t="s">
        <v>125</v>
      </c>
      <c r="T10" s="234">
        <v>229600</v>
      </c>
      <c r="U10" s="234">
        <f t="shared" si="0"/>
        <v>229600</v>
      </c>
    </row>
    <row r="11" spans="1:21" ht="18.75">
      <c r="A11" s="235" t="s">
        <v>310</v>
      </c>
      <c r="B11" s="238" t="s">
        <v>125</v>
      </c>
      <c r="C11" s="238" t="s">
        <v>125</v>
      </c>
      <c r="D11" s="238"/>
      <c r="E11" s="254" t="s">
        <v>125</v>
      </c>
      <c r="F11" s="254" t="s">
        <v>125</v>
      </c>
      <c r="G11" s="238" t="s">
        <v>125</v>
      </c>
      <c r="H11" s="238" t="s">
        <v>125</v>
      </c>
      <c r="I11" s="238" t="s">
        <v>125</v>
      </c>
      <c r="J11" s="238" t="s">
        <v>125</v>
      </c>
      <c r="K11" s="238" t="s">
        <v>125</v>
      </c>
      <c r="L11" s="238" t="s">
        <v>125</v>
      </c>
      <c r="M11" s="238" t="s">
        <v>125</v>
      </c>
      <c r="N11" s="238" t="s">
        <v>125</v>
      </c>
      <c r="O11" s="238" t="s">
        <v>125</v>
      </c>
      <c r="P11" s="238" t="s">
        <v>125</v>
      </c>
      <c r="Q11" s="238" t="s">
        <v>125</v>
      </c>
      <c r="R11" s="238" t="s">
        <v>125</v>
      </c>
      <c r="S11" s="238" t="s">
        <v>125</v>
      </c>
      <c r="T11" s="234">
        <v>12500</v>
      </c>
      <c r="U11" s="234">
        <f t="shared" si="0"/>
        <v>12500</v>
      </c>
    </row>
    <row r="12" spans="1:21" ht="18.75">
      <c r="A12" s="235" t="s">
        <v>311</v>
      </c>
      <c r="B12" s="238" t="s">
        <v>125</v>
      </c>
      <c r="C12" s="238" t="s">
        <v>125</v>
      </c>
      <c r="D12" s="238"/>
      <c r="E12" s="238" t="s">
        <v>111</v>
      </c>
      <c r="F12" s="238" t="s">
        <v>111</v>
      </c>
      <c r="G12" s="238" t="s">
        <v>125</v>
      </c>
      <c r="H12" s="238" t="s">
        <v>125</v>
      </c>
      <c r="I12" s="238" t="s">
        <v>125</v>
      </c>
      <c r="J12" s="238" t="s">
        <v>125</v>
      </c>
      <c r="K12" s="238" t="s">
        <v>125</v>
      </c>
      <c r="L12" s="238" t="s">
        <v>125</v>
      </c>
      <c r="M12" s="238" t="s">
        <v>125</v>
      </c>
      <c r="N12" s="238" t="s">
        <v>125</v>
      </c>
      <c r="O12" s="238" t="s">
        <v>125</v>
      </c>
      <c r="P12" s="238" t="s">
        <v>125</v>
      </c>
      <c r="Q12" s="238" t="s">
        <v>125</v>
      </c>
      <c r="R12" s="238" t="s">
        <v>125</v>
      </c>
      <c r="S12" s="238" t="s">
        <v>125</v>
      </c>
      <c r="T12" s="234" t="s">
        <v>125</v>
      </c>
      <c r="U12" s="234">
        <f t="shared" si="0"/>
        <v>0</v>
      </c>
    </row>
    <row r="13" spans="1:21" ht="18.75">
      <c r="A13" s="235" t="s">
        <v>312</v>
      </c>
      <c r="B13" s="238" t="s">
        <v>125</v>
      </c>
      <c r="C13" s="238" t="s">
        <v>125</v>
      </c>
      <c r="D13" s="238" t="s">
        <v>125</v>
      </c>
      <c r="E13" s="238" t="s">
        <v>111</v>
      </c>
      <c r="F13" s="238" t="s">
        <v>111</v>
      </c>
      <c r="G13" s="238" t="s">
        <v>125</v>
      </c>
      <c r="H13" s="238" t="s">
        <v>125</v>
      </c>
      <c r="I13" s="238" t="s">
        <v>125</v>
      </c>
      <c r="J13" s="238" t="s">
        <v>125</v>
      </c>
      <c r="K13" s="238" t="s">
        <v>125</v>
      </c>
      <c r="L13" s="238" t="s">
        <v>125</v>
      </c>
      <c r="M13" s="238" t="s">
        <v>125</v>
      </c>
      <c r="N13" s="238" t="s">
        <v>125</v>
      </c>
      <c r="O13" s="238" t="s">
        <v>125</v>
      </c>
      <c r="P13" s="238" t="s">
        <v>125</v>
      </c>
      <c r="Q13" s="238" t="s">
        <v>125</v>
      </c>
      <c r="R13" s="238" t="s">
        <v>125</v>
      </c>
      <c r="S13" s="238" t="s">
        <v>125</v>
      </c>
      <c r="T13" s="234" t="s">
        <v>125</v>
      </c>
      <c r="U13" s="234">
        <f t="shared" si="0"/>
        <v>0</v>
      </c>
    </row>
    <row r="14" spans="1:21" ht="18.75">
      <c r="A14" s="235" t="s">
        <v>313</v>
      </c>
      <c r="B14" s="238" t="s">
        <v>111</v>
      </c>
      <c r="C14" s="238" t="s">
        <v>111</v>
      </c>
      <c r="D14" s="238"/>
      <c r="E14" s="238" t="s">
        <v>111</v>
      </c>
      <c r="F14" s="238" t="s">
        <v>111</v>
      </c>
      <c r="G14" s="238" t="s">
        <v>111</v>
      </c>
      <c r="H14" s="238" t="s">
        <v>111</v>
      </c>
      <c r="I14" s="238" t="s">
        <v>111</v>
      </c>
      <c r="J14" s="238" t="s">
        <v>111</v>
      </c>
      <c r="K14" s="238" t="s">
        <v>111</v>
      </c>
      <c r="L14" s="238" t="s">
        <v>111</v>
      </c>
      <c r="M14" s="238" t="s">
        <v>111</v>
      </c>
      <c r="N14" s="238" t="s">
        <v>111</v>
      </c>
      <c r="O14" s="238" t="s">
        <v>111</v>
      </c>
      <c r="P14" s="238" t="s">
        <v>111</v>
      </c>
      <c r="Q14" s="238" t="s">
        <v>111</v>
      </c>
      <c r="R14" s="238" t="s">
        <v>111</v>
      </c>
      <c r="S14" s="238" t="s">
        <v>111</v>
      </c>
      <c r="T14" s="234">
        <v>0</v>
      </c>
      <c r="U14" s="234">
        <f t="shared" si="0"/>
        <v>0</v>
      </c>
    </row>
    <row r="15" spans="1:21" ht="18.75">
      <c r="A15" s="238" t="s">
        <v>199</v>
      </c>
      <c r="B15" s="238" t="s">
        <v>125</v>
      </c>
      <c r="C15" s="238" t="s">
        <v>125</v>
      </c>
      <c r="D15" s="238" t="s">
        <v>125</v>
      </c>
      <c r="E15" s="238"/>
      <c r="F15" s="238"/>
      <c r="G15" s="238" t="s">
        <v>125</v>
      </c>
      <c r="H15" s="238" t="s">
        <v>125</v>
      </c>
      <c r="I15" s="238" t="s">
        <v>125</v>
      </c>
      <c r="J15" s="238" t="s">
        <v>125</v>
      </c>
      <c r="K15" s="238" t="s">
        <v>125</v>
      </c>
      <c r="L15" s="238" t="s">
        <v>125</v>
      </c>
      <c r="M15" s="238" t="s">
        <v>125</v>
      </c>
      <c r="N15" s="238" t="s">
        <v>125</v>
      </c>
      <c r="O15" s="238" t="s">
        <v>125</v>
      </c>
      <c r="P15" s="238" t="s">
        <v>125</v>
      </c>
      <c r="Q15" s="238" t="s">
        <v>125</v>
      </c>
      <c r="R15" s="238" t="s">
        <v>125</v>
      </c>
      <c r="S15" s="238" t="s">
        <v>125</v>
      </c>
      <c r="T15" s="234">
        <f>SUM(T8:T14)</f>
        <v>1167119</v>
      </c>
      <c r="U15" s="234">
        <f t="shared" si="0"/>
        <v>1167119</v>
      </c>
    </row>
    <row r="16" spans="1:21" ht="23.25" customHeight="1" thickBot="1">
      <c r="A16" s="244" t="s">
        <v>95</v>
      </c>
      <c r="B16" s="244" t="s">
        <v>125</v>
      </c>
      <c r="C16" s="244" t="s">
        <v>125</v>
      </c>
      <c r="D16" s="244" t="s">
        <v>125</v>
      </c>
      <c r="E16" s="244"/>
      <c r="F16" s="244"/>
      <c r="G16" s="244" t="s">
        <v>125</v>
      </c>
      <c r="H16" s="244" t="s">
        <v>125</v>
      </c>
      <c r="I16" s="244" t="s">
        <v>125</v>
      </c>
      <c r="J16" s="244" t="s">
        <v>125</v>
      </c>
      <c r="K16" s="309" t="s">
        <v>125</v>
      </c>
      <c r="L16" s="244" t="s">
        <v>125</v>
      </c>
      <c r="M16" s="244" t="s">
        <v>125</v>
      </c>
      <c r="N16" s="244" t="s">
        <v>125</v>
      </c>
      <c r="O16" s="244" t="s">
        <v>125</v>
      </c>
      <c r="P16" s="244" t="s">
        <v>125</v>
      </c>
      <c r="Q16" s="244" t="s">
        <v>125</v>
      </c>
      <c r="R16" s="244" t="s">
        <v>125</v>
      </c>
      <c r="S16" s="244" t="s">
        <v>125</v>
      </c>
      <c r="T16" s="241">
        <f>2523887+1167119</f>
        <v>3691006</v>
      </c>
      <c r="U16" s="241">
        <f t="shared" si="0"/>
        <v>3691006</v>
      </c>
    </row>
    <row r="17" ht="19.5" thickTop="1"/>
    <row r="20" ht="18.75">
      <c r="A20" s="79"/>
    </row>
    <row r="21" spans="1:21" ht="21">
      <c r="A21" s="79"/>
      <c r="B21" s="118" t="s">
        <v>205</v>
      </c>
      <c r="D21" s="118"/>
      <c r="E21" s="118"/>
      <c r="H21" s="118"/>
      <c r="I21" s="118" t="s">
        <v>206</v>
      </c>
      <c r="J21" s="118"/>
      <c r="K21" s="118"/>
      <c r="L21" s="118"/>
      <c r="M21" s="118"/>
      <c r="O21" s="118"/>
      <c r="P21" s="118" t="s">
        <v>207</v>
      </c>
      <c r="S21" s="118"/>
      <c r="T21" s="118"/>
      <c r="U21" s="118"/>
    </row>
    <row r="22" spans="1:21" ht="21">
      <c r="A22" s="79"/>
      <c r="B22" s="118" t="s">
        <v>127</v>
      </c>
      <c r="D22" s="118"/>
      <c r="E22" s="118"/>
      <c r="H22" s="118"/>
      <c r="I22" s="118" t="s">
        <v>214</v>
      </c>
      <c r="J22" s="118"/>
      <c r="K22" s="118"/>
      <c r="L22" s="118"/>
      <c r="M22" s="118"/>
      <c r="N22" s="118"/>
      <c r="O22" s="118"/>
      <c r="P22" s="118" t="s">
        <v>215</v>
      </c>
      <c r="R22" s="118"/>
      <c r="S22" s="118"/>
      <c r="T22" s="118"/>
      <c r="U22" s="118"/>
    </row>
    <row r="23" spans="1:21" ht="21">
      <c r="A23" s="79"/>
      <c r="B23" s="201" t="s">
        <v>210</v>
      </c>
      <c r="C23" s="292"/>
      <c r="D23" s="292"/>
      <c r="E23" s="292"/>
      <c r="F23" s="292"/>
      <c r="H23" s="118"/>
      <c r="I23" s="118" t="s">
        <v>211</v>
      </c>
      <c r="J23" s="118"/>
      <c r="K23" s="118"/>
      <c r="L23" s="118"/>
      <c r="M23" s="203"/>
      <c r="N23" s="203"/>
      <c r="O23" s="203"/>
      <c r="P23" s="203" t="s">
        <v>212</v>
      </c>
      <c r="Q23" s="203"/>
      <c r="R23" s="203"/>
      <c r="S23" s="203"/>
      <c r="T23" s="118"/>
      <c r="U23" s="118"/>
    </row>
    <row r="24" spans="1:21" ht="21">
      <c r="A24" s="79"/>
      <c r="B24" s="141"/>
      <c r="C24" s="118"/>
      <c r="D24" s="118"/>
      <c r="E24" s="118"/>
      <c r="F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ht="21">
      <c r="A25" s="79"/>
      <c r="B25" s="141"/>
      <c r="C25" s="118"/>
      <c r="D25" s="118"/>
      <c r="E25" s="118"/>
      <c r="F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ht="21">
      <c r="A26" s="79"/>
      <c r="B26" s="141"/>
      <c r="C26" s="118"/>
      <c r="D26" s="118"/>
      <c r="E26" s="118"/>
      <c r="F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ht="21">
      <c r="A27" s="79"/>
      <c r="B27" s="79"/>
      <c r="N27" s="118"/>
      <c r="O27" s="118"/>
      <c r="P27" s="118"/>
      <c r="Q27" s="118"/>
      <c r="R27" s="118"/>
      <c r="S27" s="118"/>
      <c r="T27" s="118"/>
      <c r="U27" s="118"/>
    </row>
    <row r="28" spans="1:14" ht="18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21" ht="18.75">
      <c r="A29" s="250" t="s">
        <v>178</v>
      </c>
      <c r="B29" s="499" t="s">
        <v>179</v>
      </c>
      <c r="C29" s="500"/>
      <c r="D29" s="235" t="s">
        <v>128</v>
      </c>
      <c r="E29" s="501" t="s">
        <v>128</v>
      </c>
      <c r="F29" s="499"/>
      <c r="G29" s="500" t="s">
        <v>129</v>
      </c>
      <c r="H29" s="500"/>
      <c r="I29" s="499" t="s">
        <v>130</v>
      </c>
      <c r="J29" s="500"/>
      <c r="K29" s="235" t="s">
        <v>131</v>
      </c>
      <c r="L29" s="500" t="s">
        <v>132</v>
      </c>
      <c r="M29" s="500"/>
      <c r="N29" s="500" t="s">
        <v>133</v>
      </c>
      <c r="O29" s="500"/>
      <c r="P29" s="500" t="s">
        <v>134</v>
      </c>
      <c r="Q29" s="500"/>
      <c r="R29" s="487" t="s">
        <v>135</v>
      </c>
      <c r="S29" s="496"/>
      <c r="T29" s="235" t="s">
        <v>136</v>
      </c>
      <c r="U29" s="502" t="s">
        <v>48</v>
      </c>
    </row>
    <row r="30" spans="1:21" ht="47.25">
      <c r="A30" s="233" t="s">
        <v>201</v>
      </c>
      <c r="B30" s="234" t="s">
        <v>181</v>
      </c>
      <c r="C30" s="234" t="s">
        <v>182</v>
      </c>
      <c r="D30" s="235" t="s">
        <v>183</v>
      </c>
      <c r="E30" s="235" t="s">
        <v>183</v>
      </c>
      <c r="F30" s="235" t="s">
        <v>184</v>
      </c>
      <c r="G30" s="235" t="s">
        <v>185</v>
      </c>
      <c r="H30" s="235" t="s">
        <v>186</v>
      </c>
      <c r="I30" s="235" t="s">
        <v>187</v>
      </c>
      <c r="J30" s="235" t="s">
        <v>188</v>
      </c>
      <c r="K30" s="235" t="s">
        <v>189</v>
      </c>
      <c r="L30" s="235" t="s">
        <v>190</v>
      </c>
      <c r="M30" s="235" t="s">
        <v>191</v>
      </c>
      <c r="N30" s="235" t="s">
        <v>192</v>
      </c>
      <c r="O30" s="235" t="s">
        <v>193</v>
      </c>
      <c r="P30" s="235" t="s">
        <v>194</v>
      </c>
      <c r="Q30" s="235" t="s">
        <v>195</v>
      </c>
      <c r="R30" s="234" t="s">
        <v>196</v>
      </c>
      <c r="S30" s="235" t="s">
        <v>197</v>
      </c>
      <c r="T30" s="235" t="s">
        <v>198</v>
      </c>
      <c r="U30" s="503"/>
    </row>
    <row r="31" spans="1:21" ht="18.75">
      <c r="A31" s="237">
        <v>5510000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</row>
    <row r="32" spans="1:21" ht="18.75">
      <c r="A32" s="238">
        <v>5510100</v>
      </c>
      <c r="B32" s="234" t="s">
        <v>125</v>
      </c>
      <c r="C32" s="238" t="s">
        <v>125</v>
      </c>
      <c r="D32" s="238" t="s">
        <v>125</v>
      </c>
      <c r="E32" s="238" t="s">
        <v>125</v>
      </c>
      <c r="F32" s="238" t="s">
        <v>125</v>
      </c>
      <c r="G32" s="238" t="s">
        <v>125</v>
      </c>
      <c r="H32" s="238" t="s">
        <v>125</v>
      </c>
      <c r="I32" s="238" t="s">
        <v>125</v>
      </c>
      <c r="J32" s="238" t="s">
        <v>125</v>
      </c>
      <c r="K32" s="238" t="s">
        <v>125</v>
      </c>
      <c r="L32" s="238" t="s">
        <v>125</v>
      </c>
      <c r="M32" s="238" t="s">
        <v>125</v>
      </c>
      <c r="N32" s="238" t="s">
        <v>125</v>
      </c>
      <c r="O32" s="238" t="s">
        <v>125</v>
      </c>
      <c r="P32" s="238" t="s">
        <v>125</v>
      </c>
      <c r="Q32" s="238" t="s">
        <v>125</v>
      </c>
      <c r="R32" s="238" t="s">
        <v>125</v>
      </c>
      <c r="S32" s="238" t="s">
        <v>125</v>
      </c>
      <c r="T32" s="238" t="s">
        <v>125</v>
      </c>
      <c r="U32" s="234" t="s">
        <v>125</v>
      </c>
    </row>
    <row r="33" spans="1:21" ht="18.75">
      <c r="A33" s="238" t="s">
        <v>199</v>
      </c>
      <c r="B33" s="234" t="s">
        <v>125</v>
      </c>
      <c r="C33" s="238" t="s">
        <v>125</v>
      </c>
      <c r="D33" s="238" t="s">
        <v>125</v>
      </c>
      <c r="E33" s="234" t="s">
        <v>125</v>
      </c>
      <c r="F33" s="238" t="s">
        <v>125</v>
      </c>
      <c r="G33" s="238" t="s">
        <v>125</v>
      </c>
      <c r="H33" s="238" t="s">
        <v>125</v>
      </c>
      <c r="I33" s="238" t="s">
        <v>125</v>
      </c>
      <c r="J33" s="238" t="s">
        <v>125</v>
      </c>
      <c r="K33" s="238" t="s">
        <v>125</v>
      </c>
      <c r="L33" s="238" t="s">
        <v>125</v>
      </c>
      <c r="M33" s="238" t="s">
        <v>111</v>
      </c>
      <c r="N33" s="238" t="s">
        <v>125</v>
      </c>
      <c r="O33" s="238" t="s">
        <v>125</v>
      </c>
      <c r="P33" s="238" t="s">
        <v>125</v>
      </c>
      <c r="Q33" s="238" t="s">
        <v>125</v>
      </c>
      <c r="R33" s="238" t="s">
        <v>125</v>
      </c>
      <c r="S33" s="238" t="s">
        <v>125</v>
      </c>
      <c r="T33" s="238" t="s">
        <v>125</v>
      </c>
      <c r="U33" s="234" t="s">
        <v>125</v>
      </c>
    </row>
    <row r="34" spans="1:21" ht="19.5" thickBot="1">
      <c r="A34" s="244" t="s">
        <v>95</v>
      </c>
      <c r="B34" s="241" t="s">
        <v>125</v>
      </c>
      <c r="C34" s="244" t="s">
        <v>125</v>
      </c>
      <c r="D34" s="244" t="s">
        <v>125</v>
      </c>
      <c r="E34" s="241" t="s">
        <v>125</v>
      </c>
      <c r="F34" s="241" t="s">
        <v>125</v>
      </c>
      <c r="G34" s="241" t="s">
        <v>125</v>
      </c>
      <c r="H34" s="241" t="s">
        <v>125</v>
      </c>
      <c r="I34" s="241" t="s">
        <v>125</v>
      </c>
      <c r="J34" s="241" t="s">
        <v>125</v>
      </c>
      <c r="K34" s="241" t="s">
        <v>125</v>
      </c>
      <c r="L34" s="241" t="s">
        <v>125</v>
      </c>
      <c r="M34" s="241" t="s">
        <v>125</v>
      </c>
      <c r="N34" s="241" t="s">
        <v>125</v>
      </c>
      <c r="O34" s="241" t="s">
        <v>125</v>
      </c>
      <c r="P34" s="241" t="s">
        <v>125</v>
      </c>
      <c r="Q34" s="241" t="s">
        <v>125</v>
      </c>
      <c r="R34" s="241" t="s">
        <v>125</v>
      </c>
      <c r="S34" s="241" t="s">
        <v>125</v>
      </c>
      <c r="T34" s="241" t="s">
        <v>125</v>
      </c>
      <c r="U34" s="241" t="s">
        <v>125</v>
      </c>
    </row>
    <row r="35" spans="1:21" ht="19.5" thickTop="1">
      <c r="A35" s="290" t="s">
        <v>306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</row>
    <row r="36" spans="1:21" ht="18.75">
      <c r="A36" s="235" t="s">
        <v>307</v>
      </c>
      <c r="B36" s="238" t="s">
        <v>125</v>
      </c>
      <c r="C36" s="238" t="s">
        <v>125</v>
      </c>
      <c r="D36" s="238" t="s">
        <v>125</v>
      </c>
      <c r="E36" s="238" t="s">
        <v>125</v>
      </c>
      <c r="F36" s="238" t="s">
        <v>125</v>
      </c>
      <c r="G36" s="238" t="s">
        <v>125</v>
      </c>
      <c r="H36" s="238" t="s">
        <v>125</v>
      </c>
      <c r="I36" s="238" t="s">
        <v>125</v>
      </c>
      <c r="J36" s="238" t="s">
        <v>125</v>
      </c>
      <c r="K36" s="238" t="s">
        <v>125</v>
      </c>
      <c r="L36" s="238" t="s">
        <v>125</v>
      </c>
      <c r="M36" s="238" t="s">
        <v>125</v>
      </c>
      <c r="N36" s="238" t="s">
        <v>125</v>
      </c>
      <c r="O36" s="238" t="s">
        <v>125</v>
      </c>
      <c r="P36" s="238" t="s">
        <v>125</v>
      </c>
      <c r="Q36" s="238" t="s">
        <v>125</v>
      </c>
      <c r="R36" s="238" t="s">
        <v>125</v>
      </c>
      <c r="S36" s="238" t="s">
        <v>125</v>
      </c>
      <c r="T36" s="238" t="s">
        <v>125</v>
      </c>
      <c r="U36" s="238" t="s">
        <v>125</v>
      </c>
    </row>
    <row r="37" spans="1:21" ht="18.75">
      <c r="A37" s="235" t="s">
        <v>308</v>
      </c>
      <c r="B37" s="238" t="s">
        <v>125</v>
      </c>
      <c r="C37" s="238" t="s">
        <v>125</v>
      </c>
      <c r="D37" s="238"/>
      <c r="E37" s="238" t="s">
        <v>125</v>
      </c>
      <c r="F37" s="238" t="s">
        <v>125</v>
      </c>
      <c r="G37" s="238" t="s">
        <v>125</v>
      </c>
      <c r="H37" s="238" t="s">
        <v>125</v>
      </c>
      <c r="I37" s="238" t="s">
        <v>125</v>
      </c>
      <c r="J37" s="238" t="s">
        <v>125</v>
      </c>
      <c r="K37" s="238" t="s">
        <v>125</v>
      </c>
      <c r="L37" s="238" t="s">
        <v>125</v>
      </c>
      <c r="M37" s="238" t="s">
        <v>125</v>
      </c>
      <c r="N37" s="238" t="s">
        <v>125</v>
      </c>
      <c r="O37" s="238" t="s">
        <v>125</v>
      </c>
      <c r="P37" s="238" t="s">
        <v>125</v>
      </c>
      <c r="Q37" s="238" t="s">
        <v>125</v>
      </c>
      <c r="R37" s="238" t="s">
        <v>125</v>
      </c>
      <c r="S37" s="238" t="s">
        <v>125</v>
      </c>
      <c r="T37" s="238" t="s">
        <v>125</v>
      </c>
      <c r="U37" s="238" t="s">
        <v>125</v>
      </c>
    </row>
    <row r="38" spans="1:21" ht="18.75">
      <c r="A38" s="235" t="s">
        <v>309</v>
      </c>
      <c r="B38" s="238" t="s">
        <v>125</v>
      </c>
      <c r="C38" s="238" t="s">
        <v>125</v>
      </c>
      <c r="D38" s="238"/>
      <c r="E38" s="238" t="s">
        <v>125</v>
      </c>
      <c r="F38" s="238" t="s">
        <v>125</v>
      </c>
      <c r="G38" s="238" t="s">
        <v>125</v>
      </c>
      <c r="H38" s="238" t="s">
        <v>125</v>
      </c>
      <c r="I38" s="238" t="s">
        <v>125</v>
      </c>
      <c r="J38" s="238" t="s">
        <v>125</v>
      </c>
      <c r="K38" s="238" t="s">
        <v>125</v>
      </c>
      <c r="L38" s="238" t="s">
        <v>125</v>
      </c>
      <c r="M38" s="238" t="s">
        <v>125</v>
      </c>
      <c r="N38" s="238" t="s">
        <v>125</v>
      </c>
      <c r="O38" s="238" t="s">
        <v>125</v>
      </c>
      <c r="P38" s="238" t="s">
        <v>125</v>
      </c>
      <c r="Q38" s="238" t="s">
        <v>125</v>
      </c>
      <c r="R38" s="238" t="s">
        <v>125</v>
      </c>
      <c r="S38" s="238" t="s">
        <v>125</v>
      </c>
      <c r="T38" s="238" t="s">
        <v>125</v>
      </c>
      <c r="U38" s="238" t="s">
        <v>125</v>
      </c>
    </row>
    <row r="39" spans="1:21" ht="18.75">
      <c r="A39" s="235" t="s">
        <v>310</v>
      </c>
      <c r="B39" s="238" t="s">
        <v>125</v>
      </c>
      <c r="C39" s="238" t="s">
        <v>125</v>
      </c>
      <c r="D39" s="238"/>
      <c r="E39" s="238" t="s">
        <v>125</v>
      </c>
      <c r="F39" s="238" t="s">
        <v>125</v>
      </c>
      <c r="G39" s="238" t="s">
        <v>125</v>
      </c>
      <c r="H39" s="238" t="s">
        <v>125</v>
      </c>
      <c r="I39" s="238" t="s">
        <v>125</v>
      </c>
      <c r="J39" s="238" t="s">
        <v>125</v>
      </c>
      <c r="K39" s="238" t="s">
        <v>125</v>
      </c>
      <c r="L39" s="238" t="s">
        <v>125</v>
      </c>
      <c r="M39" s="238" t="s">
        <v>125</v>
      </c>
      <c r="N39" s="238" t="s">
        <v>125</v>
      </c>
      <c r="O39" s="238" t="s">
        <v>125</v>
      </c>
      <c r="P39" s="238" t="s">
        <v>125</v>
      </c>
      <c r="Q39" s="238" t="s">
        <v>125</v>
      </c>
      <c r="R39" s="238" t="s">
        <v>125</v>
      </c>
      <c r="S39" s="238" t="s">
        <v>125</v>
      </c>
      <c r="T39" s="238" t="s">
        <v>125</v>
      </c>
      <c r="U39" s="238" t="s">
        <v>125</v>
      </c>
    </row>
    <row r="40" spans="1:21" ht="18.75">
      <c r="A40" s="235" t="s">
        <v>311</v>
      </c>
      <c r="B40" s="238" t="s">
        <v>125</v>
      </c>
      <c r="C40" s="238" t="s">
        <v>125</v>
      </c>
      <c r="D40" s="238"/>
      <c r="E40" s="238" t="s">
        <v>125</v>
      </c>
      <c r="F40" s="238" t="s">
        <v>125</v>
      </c>
      <c r="G40" s="238" t="s">
        <v>125</v>
      </c>
      <c r="H40" s="238" t="s">
        <v>125</v>
      </c>
      <c r="I40" s="238" t="s">
        <v>125</v>
      </c>
      <c r="J40" s="238" t="s">
        <v>125</v>
      </c>
      <c r="K40" s="238" t="s">
        <v>125</v>
      </c>
      <c r="L40" s="238" t="s">
        <v>125</v>
      </c>
      <c r="M40" s="238" t="s">
        <v>125</v>
      </c>
      <c r="N40" s="238" t="s">
        <v>125</v>
      </c>
      <c r="O40" s="238" t="s">
        <v>125</v>
      </c>
      <c r="P40" s="238" t="s">
        <v>125</v>
      </c>
      <c r="Q40" s="238" t="s">
        <v>125</v>
      </c>
      <c r="R40" s="238" t="s">
        <v>125</v>
      </c>
      <c r="S40" s="238" t="s">
        <v>125</v>
      </c>
      <c r="T40" s="238" t="s">
        <v>125</v>
      </c>
      <c r="U40" s="238" t="s">
        <v>125</v>
      </c>
    </row>
    <row r="41" spans="1:21" ht="18.75">
      <c r="A41" s="235" t="s">
        <v>312</v>
      </c>
      <c r="B41" s="238" t="s">
        <v>125</v>
      </c>
      <c r="C41" s="238" t="s">
        <v>125</v>
      </c>
      <c r="D41" s="238" t="s">
        <v>125</v>
      </c>
      <c r="E41" s="238" t="s">
        <v>125</v>
      </c>
      <c r="F41" s="238" t="s">
        <v>125</v>
      </c>
      <c r="G41" s="238" t="s">
        <v>125</v>
      </c>
      <c r="H41" s="238" t="s">
        <v>125</v>
      </c>
      <c r="I41" s="238" t="s">
        <v>125</v>
      </c>
      <c r="J41" s="238" t="s">
        <v>125</v>
      </c>
      <c r="K41" s="238" t="s">
        <v>125</v>
      </c>
      <c r="L41" s="238" t="s">
        <v>125</v>
      </c>
      <c r="M41" s="238" t="s">
        <v>125</v>
      </c>
      <c r="N41" s="238" t="s">
        <v>125</v>
      </c>
      <c r="O41" s="238" t="s">
        <v>125</v>
      </c>
      <c r="P41" s="238" t="s">
        <v>125</v>
      </c>
      <c r="Q41" s="238" t="s">
        <v>125</v>
      </c>
      <c r="R41" s="238" t="s">
        <v>125</v>
      </c>
      <c r="S41" s="238" t="s">
        <v>125</v>
      </c>
      <c r="T41" s="238" t="s">
        <v>125</v>
      </c>
      <c r="U41" s="238" t="s">
        <v>125</v>
      </c>
    </row>
    <row r="42" spans="1:21" ht="18.75">
      <c r="A42" s="235" t="s">
        <v>313</v>
      </c>
      <c r="B42" s="238" t="s">
        <v>125</v>
      </c>
      <c r="C42" s="238" t="s">
        <v>125</v>
      </c>
      <c r="D42" s="238" t="s">
        <v>125</v>
      </c>
      <c r="E42" s="238" t="s">
        <v>125</v>
      </c>
      <c r="F42" s="238" t="s">
        <v>125</v>
      </c>
      <c r="G42" s="238" t="s">
        <v>125</v>
      </c>
      <c r="H42" s="238" t="s">
        <v>125</v>
      </c>
      <c r="I42" s="238" t="s">
        <v>125</v>
      </c>
      <c r="J42" s="238" t="s">
        <v>125</v>
      </c>
      <c r="K42" s="238" t="s">
        <v>125</v>
      </c>
      <c r="L42" s="238" t="s">
        <v>125</v>
      </c>
      <c r="M42" s="238" t="s">
        <v>125</v>
      </c>
      <c r="N42" s="238" t="s">
        <v>125</v>
      </c>
      <c r="O42" s="238" t="s">
        <v>125</v>
      </c>
      <c r="P42" s="238" t="s">
        <v>125</v>
      </c>
      <c r="Q42" s="238" t="s">
        <v>125</v>
      </c>
      <c r="R42" s="238" t="s">
        <v>125</v>
      </c>
      <c r="S42" s="238" t="s">
        <v>125</v>
      </c>
      <c r="T42" s="238" t="s">
        <v>125</v>
      </c>
      <c r="U42" s="238" t="s">
        <v>125</v>
      </c>
    </row>
    <row r="43" spans="1:21" ht="18.75">
      <c r="A43" s="238" t="s">
        <v>199</v>
      </c>
      <c r="B43" s="238" t="s">
        <v>125</v>
      </c>
      <c r="C43" s="238" t="s">
        <v>125</v>
      </c>
      <c r="D43" s="238" t="s">
        <v>125</v>
      </c>
      <c r="E43" s="238"/>
      <c r="F43" s="238"/>
      <c r="G43" s="238" t="s">
        <v>125</v>
      </c>
      <c r="H43" s="238" t="s">
        <v>125</v>
      </c>
      <c r="I43" s="238" t="s">
        <v>125</v>
      </c>
      <c r="J43" s="238" t="s">
        <v>125</v>
      </c>
      <c r="K43" s="238" t="s">
        <v>125</v>
      </c>
      <c r="L43" s="238" t="s">
        <v>125</v>
      </c>
      <c r="M43" s="238" t="s">
        <v>125</v>
      </c>
      <c r="N43" s="238" t="s">
        <v>125</v>
      </c>
      <c r="O43" s="238" t="s">
        <v>125</v>
      </c>
      <c r="P43" s="238" t="s">
        <v>125</v>
      </c>
      <c r="Q43" s="238" t="s">
        <v>125</v>
      </c>
      <c r="R43" s="238" t="s">
        <v>125</v>
      </c>
      <c r="S43" s="238" t="s">
        <v>125</v>
      </c>
      <c r="T43" s="234" t="s">
        <v>125</v>
      </c>
      <c r="U43" s="234" t="s">
        <v>125</v>
      </c>
    </row>
    <row r="44" spans="1:21" ht="19.5" thickBot="1">
      <c r="A44" s="244" t="s">
        <v>95</v>
      </c>
      <c r="B44" s="244" t="s">
        <v>125</v>
      </c>
      <c r="C44" s="244" t="s">
        <v>125</v>
      </c>
      <c r="D44" s="244" t="s">
        <v>125</v>
      </c>
      <c r="E44" s="244" t="s">
        <v>125</v>
      </c>
      <c r="F44" s="244" t="s">
        <v>125</v>
      </c>
      <c r="G44" s="244" t="s">
        <v>125</v>
      </c>
      <c r="H44" s="244" t="s">
        <v>125</v>
      </c>
      <c r="I44" s="244" t="s">
        <v>125</v>
      </c>
      <c r="J44" s="244" t="s">
        <v>125</v>
      </c>
      <c r="K44" s="244" t="s">
        <v>125</v>
      </c>
      <c r="L44" s="244" t="s">
        <v>125</v>
      </c>
      <c r="M44" s="244" t="s">
        <v>125</v>
      </c>
      <c r="N44" s="244" t="s">
        <v>125</v>
      </c>
      <c r="O44" s="244" t="s">
        <v>125</v>
      </c>
      <c r="P44" s="244" t="s">
        <v>125</v>
      </c>
      <c r="Q44" s="244" t="s">
        <v>125</v>
      </c>
      <c r="R44" s="244" t="s">
        <v>125</v>
      </c>
      <c r="S44" s="244" t="s">
        <v>125</v>
      </c>
      <c r="T44" s="244" t="s">
        <v>125</v>
      </c>
      <c r="U44" s="244" t="s">
        <v>125</v>
      </c>
    </row>
    <row r="45" ht="19.5" thickTop="1"/>
    <row r="49" spans="1:21" ht="21">
      <c r="A49" s="79"/>
      <c r="B49" s="118" t="s">
        <v>205</v>
      </c>
      <c r="D49" s="118"/>
      <c r="E49" s="118"/>
      <c r="H49" s="118"/>
      <c r="I49" s="118" t="s">
        <v>206</v>
      </c>
      <c r="J49" s="118"/>
      <c r="K49" s="118"/>
      <c r="L49" s="118"/>
      <c r="M49" s="118"/>
      <c r="O49" s="118"/>
      <c r="P49" s="118" t="s">
        <v>207</v>
      </c>
      <c r="S49" s="118"/>
      <c r="T49" s="118"/>
      <c r="U49" s="118"/>
    </row>
    <row r="50" spans="1:21" ht="21">
      <c r="A50" s="79"/>
      <c r="B50" s="118" t="s">
        <v>127</v>
      </c>
      <c r="D50" s="118"/>
      <c r="E50" s="118"/>
      <c r="H50" s="118"/>
      <c r="I50" s="118" t="s">
        <v>213</v>
      </c>
      <c r="J50" s="118"/>
      <c r="K50" s="118"/>
      <c r="L50" s="118"/>
      <c r="M50" s="118"/>
      <c r="N50" s="118"/>
      <c r="O50" s="118"/>
      <c r="P50" s="118" t="s">
        <v>209</v>
      </c>
      <c r="R50" s="118"/>
      <c r="S50" s="118"/>
      <c r="T50" s="118"/>
      <c r="U50" s="118"/>
    </row>
    <row r="51" spans="1:21" ht="21">
      <c r="A51" s="79"/>
      <c r="B51" s="201" t="s">
        <v>210</v>
      </c>
      <c r="C51" s="292"/>
      <c r="D51" s="292"/>
      <c r="E51" s="292"/>
      <c r="F51" s="292"/>
      <c r="H51" s="118"/>
      <c r="I51" s="118" t="s">
        <v>211</v>
      </c>
      <c r="J51" s="118"/>
      <c r="K51" s="118"/>
      <c r="L51" s="118"/>
      <c r="M51" s="203"/>
      <c r="N51" s="203"/>
      <c r="O51" s="203"/>
      <c r="P51" s="203" t="s">
        <v>212</v>
      </c>
      <c r="Q51" s="203"/>
      <c r="R51" s="203"/>
      <c r="S51" s="203"/>
      <c r="T51" s="118"/>
      <c r="U51" s="118"/>
    </row>
    <row r="52" spans="1:21" ht="21">
      <c r="A52" s="79"/>
      <c r="B52" s="118"/>
      <c r="C52" s="118"/>
      <c r="D52" s="118"/>
      <c r="E52" s="118"/>
      <c r="F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8" spans="1:21" ht="18.75">
      <c r="A58" s="250" t="s">
        <v>178</v>
      </c>
      <c r="B58" s="499" t="s">
        <v>179</v>
      </c>
      <c r="C58" s="500"/>
      <c r="D58" s="235" t="s">
        <v>128</v>
      </c>
      <c r="E58" s="501" t="s">
        <v>128</v>
      </c>
      <c r="F58" s="499"/>
      <c r="G58" s="500" t="s">
        <v>129</v>
      </c>
      <c r="H58" s="500"/>
      <c r="I58" s="499" t="s">
        <v>130</v>
      </c>
      <c r="J58" s="500"/>
      <c r="K58" s="235" t="s">
        <v>131</v>
      </c>
      <c r="L58" s="500" t="s">
        <v>132</v>
      </c>
      <c r="M58" s="500"/>
      <c r="N58" s="500" t="s">
        <v>133</v>
      </c>
      <c r="O58" s="500"/>
      <c r="P58" s="500" t="s">
        <v>134</v>
      </c>
      <c r="Q58" s="500"/>
      <c r="R58" s="487" t="s">
        <v>135</v>
      </c>
      <c r="S58" s="496"/>
      <c r="T58" s="235" t="s">
        <v>136</v>
      </c>
      <c r="U58" s="502" t="s">
        <v>48</v>
      </c>
    </row>
    <row r="59" spans="1:21" ht="47.25">
      <c r="A59" s="233" t="s">
        <v>201</v>
      </c>
      <c r="B59" s="234" t="s">
        <v>181</v>
      </c>
      <c r="C59" s="234" t="s">
        <v>182</v>
      </c>
      <c r="D59" s="235" t="s">
        <v>183</v>
      </c>
      <c r="E59" s="235" t="s">
        <v>183</v>
      </c>
      <c r="F59" s="235" t="s">
        <v>184</v>
      </c>
      <c r="G59" s="235" t="s">
        <v>185</v>
      </c>
      <c r="H59" s="235" t="s">
        <v>186</v>
      </c>
      <c r="I59" s="235" t="s">
        <v>187</v>
      </c>
      <c r="J59" s="235" t="s">
        <v>188</v>
      </c>
      <c r="K59" s="235" t="s">
        <v>189</v>
      </c>
      <c r="L59" s="235" t="s">
        <v>190</v>
      </c>
      <c r="M59" s="235" t="s">
        <v>191</v>
      </c>
      <c r="N59" s="235" t="s">
        <v>192</v>
      </c>
      <c r="O59" s="235" t="s">
        <v>193</v>
      </c>
      <c r="P59" s="235" t="s">
        <v>194</v>
      </c>
      <c r="Q59" s="235" t="s">
        <v>195</v>
      </c>
      <c r="R59" s="234" t="s">
        <v>196</v>
      </c>
      <c r="S59" s="235" t="s">
        <v>197</v>
      </c>
      <c r="T59" s="235" t="s">
        <v>198</v>
      </c>
      <c r="U59" s="503"/>
    </row>
    <row r="60" spans="1:21" ht="18.75">
      <c r="A60" s="237">
        <v>5510000</v>
      </c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</row>
    <row r="61" spans="1:21" ht="18.75">
      <c r="A61" s="238">
        <v>5510100</v>
      </c>
      <c r="B61" s="234" t="s">
        <v>125</v>
      </c>
      <c r="C61" s="238" t="s">
        <v>125</v>
      </c>
      <c r="D61" s="238" t="s">
        <v>125</v>
      </c>
      <c r="E61" s="238" t="s">
        <v>125</v>
      </c>
      <c r="F61" s="238" t="s">
        <v>125</v>
      </c>
      <c r="G61" s="238" t="s">
        <v>125</v>
      </c>
      <c r="H61" s="238" t="s">
        <v>125</v>
      </c>
      <c r="I61" s="238" t="s">
        <v>125</v>
      </c>
      <c r="J61" s="238" t="s">
        <v>125</v>
      </c>
      <c r="K61" s="238" t="s">
        <v>125</v>
      </c>
      <c r="L61" s="238" t="s">
        <v>125</v>
      </c>
      <c r="M61" s="238" t="s">
        <v>125</v>
      </c>
      <c r="N61" s="238" t="s">
        <v>125</v>
      </c>
      <c r="O61" s="238" t="s">
        <v>125</v>
      </c>
      <c r="P61" s="238" t="s">
        <v>125</v>
      </c>
      <c r="Q61" s="238" t="s">
        <v>125</v>
      </c>
      <c r="R61" s="238" t="s">
        <v>125</v>
      </c>
      <c r="S61" s="238" t="s">
        <v>125</v>
      </c>
      <c r="T61" s="238" t="s">
        <v>125</v>
      </c>
      <c r="U61" s="234" t="s">
        <v>125</v>
      </c>
    </row>
    <row r="62" spans="1:21" ht="18.75">
      <c r="A62" s="238" t="s">
        <v>199</v>
      </c>
      <c r="B62" s="234" t="s">
        <v>125</v>
      </c>
      <c r="C62" s="238" t="s">
        <v>125</v>
      </c>
      <c r="D62" s="238" t="s">
        <v>125</v>
      </c>
      <c r="E62" s="234" t="s">
        <v>125</v>
      </c>
      <c r="F62" s="238" t="s">
        <v>125</v>
      </c>
      <c r="G62" s="238" t="s">
        <v>125</v>
      </c>
      <c r="H62" s="238" t="s">
        <v>125</v>
      </c>
      <c r="I62" s="238" t="s">
        <v>125</v>
      </c>
      <c r="J62" s="238" t="s">
        <v>125</v>
      </c>
      <c r="K62" s="238" t="s">
        <v>125</v>
      </c>
      <c r="L62" s="238" t="s">
        <v>125</v>
      </c>
      <c r="M62" s="238" t="s">
        <v>111</v>
      </c>
      <c r="N62" s="238" t="s">
        <v>125</v>
      </c>
      <c r="O62" s="238" t="s">
        <v>125</v>
      </c>
      <c r="P62" s="238" t="s">
        <v>125</v>
      </c>
      <c r="Q62" s="238" t="s">
        <v>125</v>
      </c>
      <c r="R62" s="238" t="s">
        <v>125</v>
      </c>
      <c r="S62" s="238" t="s">
        <v>125</v>
      </c>
      <c r="T62" s="238" t="s">
        <v>125</v>
      </c>
      <c r="U62" s="234" t="s">
        <v>125</v>
      </c>
    </row>
    <row r="63" spans="1:21" ht="19.5" thickBot="1">
      <c r="A63" s="244" t="s">
        <v>95</v>
      </c>
      <c r="B63" s="241" t="s">
        <v>125</v>
      </c>
      <c r="C63" s="244" t="s">
        <v>125</v>
      </c>
      <c r="D63" s="244" t="s">
        <v>125</v>
      </c>
      <c r="E63" s="241" t="s">
        <v>125</v>
      </c>
      <c r="F63" s="241" t="s">
        <v>125</v>
      </c>
      <c r="G63" s="241" t="s">
        <v>125</v>
      </c>
      <c r="H63" s="241" t="s">
        <v>125</v>
      </c>
      <c r="I63" s="241" t="s">
        <v>125</v>
      </c>
      <c r="J63" s="241" t="s">
        <v>125</v>
      </c>
      <c r="K63" s="241" t="s">
        <v>125</v>
      </c>
      <c r="L63" s="241" t="s">
        <v>125</v>
      </c>
      <c r="M63" s="241" t="s">
        <v>125</v>
      </c>
      <c r="N63" s="241" t="s">
        <v>125</v>
      </c>
      <c r="O63" s="241" t="s">
        <v>125</v>
      </c>
      <c r="P63" s="241" t="s">
        <v>125</v>
      </c>
      <c r="Q63" s="241" t="s">
        <v>125</v>
      </c>
      <c r="R63" s="241" t="s">
        <v>125</v>
      </c>
      <c r="S63" s="241" t="s">
        <v>125</v>
      </c>
      <c r="T63" s="241" t="s">
        <v>125</v>
      </c>
      <c r="U63" s="241" t="s">
        <v>125</v>
      </c>
    </row>
    <row r="64" spans="1:21" ht="19.5" thickTop="1">
      <c r="A64" s="290" t="s">
        <v>306</v>
      </c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</row>
    <row r="65" spans="1:21" ht="18.75">
      <c r="A65" s="235" t="s">
        <v>307</v>
      </c>
      <c r="B65" s="238" t="s">
        <v>125</v>
      </c>
      <c r="C65" s="238" t="s">
        <v>125</v>
      </c>
      <c r="D65" s="238" t="s">
        <v>125</v>
      </c>
      <c r="E65" s="238" t="s">
        <v>125</v>
      </c>
      <c r="F65" s="238" t="s">
        <v>125</v>
      </c>
      <c r="G65" s="238" t="s">
        <v>125</v>
      </c>
      <c r="H65" s="238" t="s">
        <v>125</v>
      </c>
      <c r="I65" s="238" t="s">
        <v>125</v>
      </c>
      <c r="J65" s="238" t="s">
        <v>125</v>
      </c>
      <c r="K65" s="238" t="s">
        <v>125</v>
      </c>
      <c r="L65" s="238" t="s">
        <v>125</v>
      </c>
      <c r="M65" s="238" t="s">
        <v>125</v>
      </c>
      <c r="N65" s="238" t="s">
        <v>125</v>
      </c>
      <c r="O65" s="238" t="s">
        <v>125</v>
      </c>
      <c r="P65" s="238" t="s">
        <v>125</v>
      </c>
      <c r="Q65" s="238" t="s">
        <v>125</v>
      </c>
      <c r="R65" s="238" t="s">
        <v>125</v>
      </c>
      <c r="S65" s="238" t="s">
        <v>125</v>
      </c>
      <c r="T65" s="238" t="s">
        <v>125</v>
      </c>
      <c r="U65" s="238" t="s">
        <v>125</v>
      </c>
    </row>
    <row r="66" spans="1:21" ht="18.75">
      <c r="A66" s="235" t="s">
        <v>308</v>
      </c>
      <c r="B66" s="238" t="s">
        <v>125</v>
      </c>
      <c r="C66" s="238" t="s">
        <v>125</v>
      </c>
      <c r="D66" s="238"/>
      <c r="E66" s="238" t="s">
        <v>125</v>
      </c>
      <c r="F66" s="238" t="s">
        <v>125</v>
      </c>
      <c r="G66" s="238" t="s">
        <v>125</v>
      </c>
      <c r="H66" s="238" t="s">
        <v>125</v>
      </c>
      <c r="I66" s="238" t="s">
        <v>125</v>
      </c>
      <c r="J66" s="238" t="s">
        <v>125</v>
      </c>
      <c r="K66" s="238" t="s">
        <v>125</v>
      </c>
      <c r="L66" s="238" t="s">
        <v>125</v>
      </c>
      <c r="M66" s="238" t="s">
        <v>125</v>
      </c>
      <c r="N66" s="238" t="s">
        <v>125</v>
      </c>
      <c r="O66" s="238" t="s">
        <v>125</v>
      </c>
      <c r="P66" s="238" t="s">
        <v>125</v>
      </c>
      <c r="Q66" s="238" t="s">
        <v>125</v>
      </c>
      <c r="R66" s="238" t="s">
        <v>125</v>
      </c>
      <c r="S66" s="238" t="s">
        <v>125</v>
      </c>
      <c r="T66" s="238" t="s">
        <v>125</v>
      </c>
      <c r="U66" s="238" t="s">
        <v>125</v>
      </c>
    </row>
    <row r="67" spans="1:21" ht="18.75">
      <c r="A67" s="235" t="s">
        <v>309</v>
      </c>
      <c r="B67" s="238" t="s">
        <v>125</v>
      </c>
      <c r="C67" s="238" t="s">
        <v>125</v>
      </c>
      <c r="D67" s="238"/>
      <c r="E67" s="238" t="s">
        <v>125</v>
      </c>
      <c r="F67" s="238" t="s">
        <v>125</v>
      </c>
      <c r="G67" s="238" t="s">
        <v>125</v>
      </c>
      <c r="H67" s="238" t="s">
        <v>125</v>
      </c>
      <c r="I67" s="238" t="s">
        <v>125</v>
      </c>
      <c r="J67" s="238" t="s">
        <v>125</v>
      </c>
      <c r="K67" s="238" t="s">
        <v>125</v>
      </c>
      <c r="L67" s="238" t="s">
        <v>125</v>
      </c>
      <c r="M67" s="238" t="s">
        <v>125</v>
      </c>
      <c r="N67" s="238" t="s">
        <v>125</v>
      </c>
      <c r="O67" s="238" t="s">
        <v>125</v>
      </c>
      <c r="P67" s="238" t="s">
        <v>125</v>
      </c>
      <c r="Q67" s="238" t="s">
        <v>125</v>
      </c>
      <c r="R67" s="238" t="s">
        <v>125</v>
      </c>
      <c r="S67" s="238" t="s">
        <v>125</v>
      </c>
      <c r="T67" s="238" t="s">
        <v>125</v>
      </c>
      <c r="U67" s="238" t="s">
        <v>125</v>
      </c>
    </row>
    <row r="68" spans="1:21" ht="18.75">
      <c r="A68" s="235" t="s">
        <v>310</v>
      </c>
      <c r="B68" s="238" t="s">
        <v>125</v>
      </c>
      <c r="C68" s="238" t="s">
        <v>125</v>
      </c>
      <c r="D68" s="238"/>
      <c r="E68" s="238" t="s">
        <v>125</v>
      </c>
      <c r="F68" s="238" t="s">
        <v>125</v>
      </c>
      <c r="G68" s="238" t="s">
        <v>125</v>
      </c>
      <c r="H68" s="238" t="s">
        <v>125</v>
      </c>
      <c r="I68" s="238" t="s">
        <v>125</v>
      </c>
      <c r="J68" s="238" t="s">
        <v>125</v>
      </c>
      <c r="K68" s="238" t="s">
        <v>125</v>
      </c>
      <c r="L68" s="238" t="s">
        <v>125</v>
      </c>
      <c r="M68" s="238" t="s">
        <v>125</v>
      </c>
      <c r="N68" s="238" t="s">
        <v>125</v>
      </c>
      <c r="O68" s="238" t="s">
        <v>125</v>
      </c>
      <c r="P68" s="238" t="s">
        <v>125</v>
      </c>
      <c r="Q68" s="238" t="s">
        <v>125</v>
      </c>
      <c r="R68" s="238" t="s">
        <v>125</v>
      </c>
      <c r="S68" s="238" t="s">
        <v>125</v>
      </c>
      <c r="T68" s="238" t="s">
        <v>125</v>
      </c>
      <c r="U68" s="238" t="s">
        <v>125</v>
      </c>
    </row>
    <row r="69" spans="1:21" ht="18.75">
      <c r="A69" s="235" t="s">
        <v>311</v>
      </c>
      <c r="B69" s="238" t="s">
        <v>125</v>
      </c>
      <c r="C69" s="238" t="s">
        <v>125</v>
      </c>
      <c r="D69" s="238"/>
      <c r="E69" s="238" t="s">
        <v>125</v>
      </c>
      <c r="F69" s="238" t="s">
        <v>125</v>
      </c>
      <c r="G69" s="238" t="s">
        <v>125</v>
      </c>
      <c r="H69" s="238" t="s">
        <v>125</v>
      </c>
      <c r="I69" s="238" t="s">
        <v>125</v>
      </c>
      <c r="J69" s="238" t="s">
        <v>125</v>
      </c>
      <c r="K69" s="238" t="s">
        <v>125</v>
      </c>
      <c r="L69" s="238" t="s">
        <v>125</v>
      </c>
      <c r="M69" s="238" t="s">
        <v>125</v>
      </c>
      <c r="N69" s="238" t="s">
        <v>125</v>
      </c>
      <c r="O69" s="238" t="s">
        <v>125</v>
      </c>
      <c r="P69" s="238" t="s">
        <v>125</v>
      </c>
      <c r="Q69" s="238" t="s">
        <v>125</v>
      </c>
      <c r="R69" s="238" t="s">
        <v>125</v>
      </c>
      <c r="S69" s="238" t="s">
        <v>125</v>
      </c>
      <c r="T69" s="238" t="s">
        <v>125</v>
      </c>
      <c r="U69" s="238" t="s">
        <v>125</v>
      </c>
    </row>
    <row r="70" spans="1:21" ht="18.75">
      <c r="A70" s="235" t="s">
        <v>312</v>
      </c>
      <c r="B70" s="238" t="s">
        <v>125</v>
      </c>
      <c r="C70" s="238" t="s">
        <v>125</v>
      </c>
      <c r="D70" s="238" t="s">
        <v>125</v>
      </c>
      <c r="E70" s="238" t="s">
        <v>125</v>
      </c>
      <c r="F70" s="238" t="s">
        <v>125</v>
      </c>
      <c r="G70" s="238" t="s">
        <v>125</v>
      </c>
      <c r="H70" s="238" t="s">
        <v>125</v>
      </c>
      <c r="I70" s="238" t="s">
        <v>125</v>
      </c>
      <c r="J70" s="238" t="s">
        <v>125</v>
      </c>
      <c r="K70" s="238" t="s">
        <v>125</v>
      </c>
      <c r="L70" s="238" t="s">
        <v>125</v>
      </c>
      <c r="M70" s="238" t="s">
        <v>125</v>
      </c>
      <c r="N70" s="238" t="s">
        <v>125</v>
      </c>
      <c r="O70" s="238" t="s">
        <v>125</v>
      </c>
      <c r="P70" s="238" t="s">
        <v>125</v>
      </c>
      <c r="Q70" s="238" t="s">
        <v>125</v>
      </c>
      <c r="R70" s="238" t="s">
        <v>125</v>
      </c>
      <c r="S70" s="238" t="s">
        <v>125</v>
      </c>
      <c r="T70" s="238" t="s">
        <v>125</v>
      </c>
      <c r="U70" s="238" t="s">
        <v>125</v>
      </c>
    </row>
    <row r="71" spans="1:21" ht="18.75">
      <c r="A71" s="235" t="s">
        <v>313</v>
      </c>
      <c r="B71" s="238" t="s">
        <v>125</v>
      </c>
      <c r="C71" s="238" t="s">
        <v>125</v>
      </c>
      <c r="D71" s="238" t="s">
        <v>125</v>
      </c>
      <c r="E71" s="238" t="s">
        <v>125</v>
      </c>
      <c r="F71" s="238" t="s">
        <v>125</v>
      </c>
      <c r="G71" s="238" t="s">
        <v>125</v>
      </c>
      <c r="H71" s="238" t="s">
        <v>125</v>
      </c>
      <c r="I71" s="238" t="s">
        <v>125</v>
      </c>
      <c r="J71" s="238" t="s">
        <v>125</v>
      </c>
      <c r="K71" s="238" t="s">
        <v>125</v>
      </c>
      <c r="L71" s="238" t="s">
        <v>125</v>
      </c>
      <c r="M71" s="238" t="s">
        <v>125</v>
      </c>
      <c r="N71" s="238" t="s">
        <v>125</v>
      </c>
      <c r="O71" s="238" t="s">
        <v>125</v>
      </c>
      <c r="P71" s="238" t="s">
        <v>125</v>
      </c>
      <c r="Q71" s="238" t="s">
        <v>125</v>
      </c>
      <c r="R71" s="238" t="s">
        <v>125</v>
      </c>
      <c r="S71" s="238" t="s">
        <v>125</v>
      </c>
      <c r="T71" s="238" t="s">
        <v>125</v>
      </c>
      <c r="U71" s="238" t="s">
        <v>125</v>
      </c>
    </row>
    <row r="72" spans="1:21" ht="19.5" thickBot="1">
      <c r="A72" s="244" t="s">
        <v>95</v>
      </c>
      <c r="B72" s="244" t="s">
        <v>125</v>
      </c>
      <c r="C72" s="244" t="s">
        <v>125</v>
      </c>
      <c r="D72" s="244" t="s">
        <v>125</v>
      </c>
      <c r="E72" s="244" t="s">
        <v>125</v>
      </c>
      <c r="F72" s="244" t="s">
        <v>125</v>
      </c>
      <c r="G72" s="244" t="s">
        <v>125</v>
      </c>
      <c r="H72" s="244" t="s">
        <v>125</v>
      </c>
      <c r="I72" s="244" t="s">
        <v>125</v>
      </c>
      <c r="J72" s="244" t="s">
        <v>125</v>
      </c>
      <c r="K72" s="244" t="s">
        <v>125</v>
      </c>
      <c r="L72" s="244" t="s">
        <v>125</v>
      </c>
      <c r="M72" s="244" t="s">
        <v>125</v>
      </c>
      <c r="N72" s="244" t="s">
        <v>125</v>
      </c>
      <c r="O72" s="244" t="s">
        <v>125</v>
      </c>
      <c r="P72" s="244" t="s">
        <v>125</v>
      </c>
      <c r="Q72" s="244" t="s">
        <v>125</v>
      </c>
      <c r="R72" s="244" t="s">
        <v>125</v>
      </c>
      <c r="S72" s="244" t="s">
        <v>125</v>
      </c>
      <c r="T72" s="244" t="s">
        <v>125</v>
      </c>
      <c r="U72" s="244" t="s">
        <v>125</v>
      </c>
    </row>
    <row r="73" ht="19.5" thickTop="1"/>
    <row r="77" spans="1:21" ht="21">
      <c r="A77" s="79"/>
      <c r="B77" s="118" t="s">
        <v>205</v>
      </c>
      <c r="D77" s="118"/>
      <c r="E77" s="118"/>
      <c r="H77" s="118"/>
      <c r="I77" s="118" t="s">
        <v>206</v>
      </c>
      <c r="J77" s="118"/>
      <c r="K77" s="118"/>
      <c r="L77" s="118"/>
      <c r="M77" s="118"/>
      <c r="O77" s="118"/>
      <c r="P77" s="118" t="s">
        <v>207</v>
      </c>
      <c r="S77" s="118"/>
      <c r="T77" s="118"/>
      <c r="U77" s="118"/>
    </row>
    <row r="78" spans="1:21" ht="21">
      <c r="A78" s="79"/>
      <c r="B78" s="118" t="s">
        <v>127</v>
      </c>
      <c r="D78" s="118"/>
      <c r="E78" s="118"/>
      <c r="H78" s="118"/>
      <c r="I78" s="118" t="s">
        <v>213</v>
      </c>
      <c r="J78" s="118"/>
      <c r="K78" s="118"/>
      <c r="L78" s="118"/>
      <c r="M78" s="118"/>
      <c r="N78" s="118"/>
      <c r="O78" s="118"/>
      <c r="P78" s="118" t="s">
        <v>209</v>
      </c>
      <c r="R78" s="118"/>
      <c r="S78" s="118"/>
      <c r="T78" s="118"/>
      <c r="U78" s="118"/>
    </row>
    <row r="79" spans="1:21" ht="21">
      <c r="A79" s="79"/>
      <c r="B79" s="201" t="s">
        <v>210</v>
      </c>
      <c r="C79" s="292"/>
      <c r="D79" s="292"/>
      <c r="E79" s="292"/>
      <c r="F79" s="292"/>
      <c r="H79" s="118"/>
      <c r="I79" s="118" t="s">
        <v>211</v>
      </c>
      <c r="J79" s="118"/>
      <c r="K79" s="118"/>
      <c r="L79" s="118"/>
      <c r="M79" s="203"/>
      <c r="N79" s="203"/>
      <c r="O79" s="203"/>
      <c r="P79" s="203" t="s">
        <v>212</v>
      </c>
      <c r="Q79" s="203"/>
      <c r="R79" s="203"/>
      <c r="S79" s="203"/>
      <c r="T79" s="118"/>
      <c r="U79" s="118"/>
    </row>
  </sheetData>
  <sheetProtection/>
  <mergeCells count="27">
    <mergeCell ref="P58:Q58"/>
    <mergeCell ref="R58:S58"/>
    <mergeCell ref="U58:U59"/>
    <mergeCell ref="B58:C58"/>
    <mergeCell ref="E58:F58"/>
    <mergeCell ref="G58:H58"/>
    <mergeCell ref="I58:J58"/>
    <mergeCell ref="L58:M58"/>
    <mergeCell ref="N58:O58"/>
    <mergeCell ref="R29:S29"/>
    <mergeCell ref="U29:U30"/>
    <mergeCell ref="P1:Q1"/>
    <mergeCell ref="R1:S1"/>
    <mergeCell ref="U1:U2"/>
    <mergeCell ref="B29:C29"/>
    <mergeCell ref="E29:F29"/>
    <mergeCell ref="G29:H29"/>
    <mergeCell ref="I29:J29"/>
    <mergeCell ref="L29:M29"/>
    <mergeCell ref="N29:O29"/>
    <mergeCell ref="P29:Q29"/>
    <mergeCell ref="B1:C1"/>
    <mergeCell ref="E1:F1"/>
    <mergeCell ref="G1:H1"/>
    <mergeCell ref="I1:J1"/>
    <mergeCell ref="L1:M1"/>
    <mergeCell ref="N1:O1"/>
  </mergeCells>
  <printOptions/>
  <pageMargins left="0.23" right="0.2" top="0.45" bottom="0.31" header="0.31496062992125984" footer="0.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I9" sqref="I9"/>
    </sheetView>
  </sheetViews>
  <sheetFormatPr defaultColWidth="9.140625" defaultRowHeight="21.75"/>
  <cols>
    <col min="1" max="1" width="11.140625" style="54" customWidth="1"/>
    <col min="2" max="2" width="10.28125" style="54" customWidth="1"/>
    <col min="3" max="3" width="10.00390625" style="54" customWidth="1"/>
    <col min="4" max="4" width="7.140625" style="54" customWidth="1"/>
    <col min="5" max="5" width="7.00390625" style="54" customWidth="1"/>
    <col min="6" max="7" width="6.7109375" style="54" customWidth="1"/>
    <col min="8" max="9" width="6.57421875" style="54" customWidth="1"/>
    <col min="10" max="10" width="6.28125" style="54" customWidth="1"/>
    <col min="11" max="11" width="10.421875" style="54" customWidth="1"/>
    <col min="12" max="12" width="6.7109375" style="54" customWidth="1"/>
    <col min="13" max="13" width="7.8515625" style="54" customWidth="1"/>
    <col min="14" max="14" width="7.7109375" style="54" customWidth="1"/>
    <col min="15" max="15" width="7.28125" style="54" customWidth="1"/>
    <col min="16" max="16" width="7.421875" style="54" customWidth="1"/>
    <col min="17" max="17" width="7.00390625" style="54" customWidth="1"/>
    <col min="18" max="18" width="9.140625" style="54" customWidth="1"/>
    <col min="19" max="19" width="6.00390625" style="54" customWidth="1"/>
    <col min="20" max="20" width="10.57421875" style="54" customWidth="1"/>
    <col min="21" max="16384" width="9.140625" style="54" customWidth="1"/>
  </cols>
  <sheetData>
    <row r="1" spans="1:20" ht="23.25">
      <c r="A1" s="489" t="s">
        <v>176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</row>
    <row r="2" spans="1:20" ht="21">
      <c r="A2" s="490" t="s">
        <v>216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</row>
    <row r="3" spans="1:20" ht="21">
      <c r="A3" s="490" t="s">
        <v>347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4" spans="1:20" ht="2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</row>
    <row r="5" spans="1:20" ht="18.75">
      <c r="A5" s="228" t="s">
        <v>178</v>
      </c>
      <c r="B5" s="492" t="s">
        <v>179</v>
      </c>
      <c r="C5" s="493"/>
      <c r="D5" s="494" t="s">
        <v>128</v>
      </c>
      <c r="E5" s="495"/>
      <c r="F5" s="494" t="s">
        <v>129</v>
      </c>
      <c r="G5" s="495"/>
      <c r="H5" s="494" t="s">
        <v>130</v>
      </c>
      <c r="I5" s="495"/>
      <c r="J5" s="229" t="s">
        <v>131</v>
      </c>
      <c r="K5" s="493" t="s">
        <v>132</v>
      </c>
      <c r="L5" s="493"/>
      <c r="M5" s="487" t="s">
        <v>133</v>
      </c>
      <c r="N5" s="496"/>
      <c r="O5" s="493" t="s">
        <v>134</v>
      </c>
      <c r="P5" s="493"/>
      <c r="Q5" s="487" t="s">
        <v>135</v>
      </c>
      <c r="R5" s="496"/>
      <c r="S5" s="229" t="s">
        <v>136</v>
      </c>
      <c r="T5" s="497" t="s">
        <v>48</v>
      </c>
    </row>
    <row r="6" spans="1:20" ht="35.25" customHeight="1">
      <c r="A6" s="233" t="s">
        <v>180</v>
      </c>
      <c r="B6" s="234" t="s">
        <v>181</v>
      </c>
      <c r="C6" s="234" t="s">
        <v>182</v>
      </c>
      <c r="D6" s="235" t="s">
        <v>183</v>
      </c>
      <c r="E6" s="235" t="s">
        <v>184</v>
      </c>
      <c r="F6" s="235" t="s">
        <v>185</v>
      </c>
      <c r="G6" s="235" t="s">
        <v>186</v>
      </c>
      <c r="H6" s="235" t="s">
        <v>187</v>
      </c>
      <c r="I6" s="235" t="s">
        <v>188</v>
      </c>
      <c r="J6" s="234" t="s">
        <v>189</v>
      </c>
      <c r="K6" s="234" t="s">
        <v>190</v>
      </c>
      <c r="L6" s="234" t="s">
        <v>191</v>
      </c>
      <c r="M6" s="234" t="s">
        <v>192</v>
      </c>
      <c r="N6" s="234" t="s">
        <v>193</v>
      </c>
      <c r="O6" s="234" t="s">
        <v>194</v>
      </c>
      <c r="P6" s="234" t="s">
        <v>195</v>
      </c>
      <c r="Q6" s="234" t="s">
        <v>196</v>
      </c>
      <c r="R6" s="235" t="s">
        <v>197</v>
      </c>
      <c r="S6" s="234" t="s">
        <v>198</v>
      </c>
      <c r="T6" s="498"/>
    </row>
    <row r="7" spans="1:20" ht="18.75">
      <c r="A7" s="237">
        <v>5210000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ht="18.75">
      <c r="A8" s="238">
        <v>5210100</v>
      </c>
      <c r="B8" s="234">
        <v>385560</v>
      </c>
      <c r="C8" s="234" t="s">
        <v>125</v>
      </c>
      <c r="D8" s="234" t="s">
        <v>125</v>
      </c>
      <c r="E8" s="234" t="s">
        <v>125</v>
      </c>
      <c r="F8" s="234" t="s">
        <v>125</v>
      </c>
      <c r="G8" s="234" t="s">
        <v>125</v>
      </c>
      <c r="H8" s="234" t="s">
        <v>125</v>
      </c>
      <c r="I8" s="234" t="s">
        <v>125</v>
      </c>
      <c r="J8" s="234" t="s">
        <v>125</v>
      </c>
      <c r="K8" s="234" t="s">
        <v>125</v>
      </c>
      <c r="L8" s="234" t="s">
        <v>125</v>
      </c>
      <c r="M8" s="234" t="s">
        <v>125</v>
      </c>
      <c r="N8" s="234" t="s">
        <v>125</v>
      </c>
      <c r="O8" s="234" t="s">
        <v>125</v>
      </c>
      <c r="P8" s="234" t="s">
        <v>125</v>
      </c>
      <c r="Q8" s="234" t="s">
        <v>125</v>
      </c>
      <c r="R8" s="234" t="s">
        <v>125</v>
      </c>
      <c r="S8" s="234" t="s">
        <v>125</v>
      </c>
      <c r="T8" s="234">
        <f aca="true" t="shared" si="0" ref="T8:T14">SUM(B8:S8)</f>
        <v>385560</v>
      </c>
    </row>
    <row r="9" spans="1:20" ht="18.75">
      <c r="A9" s="238">
        <v>5210200</v>
      </c>
      <c r="B9" s="234">
        <v>31590</v>
      </c>
      <c r="C9" s="234" t="s">
        <v>125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4" t="s">
        <v>125</v>
      </c>
      <c r="K9" s="234" t="s">
        <v>125</v>
      </c>
      <c r="L9" s="234" t="s">
        <v>125</v>
      </c>
      <c r="M9" s="234" t="s">
        <v>125</v>
      </c>
      <c r="N9" s="234" t="s">
        <v>125</v>
      </c>
      <c r="O9" s="234" t="s">
        <v>125</v>
      </c>
      <c r="P9" s="234" t="s">
        <v>125</v>
      </c>
      <c r="Q9" s="234" t="s">
        <v>125</v>
      </c>
      <c r="R9" s="234" t="s">
        <v>125</v>
      </c>
      <c r="S9" s="234" t="s">
        <v>125</v>
      </c>
      <c r="T9" s="234">
        <f t="shared" si="0"/>
        <v>31590</v>
      </c>
    </row>
    <row r="10" spans="1:20" ht="18.75">
      <c r="A10" s="238">
        <v>5210300</v>
      </c>
      <c r="B10" s="234">
        <v>31590</v>
      </c>
      <c r="C10" s="234" t="s">
        <v>125</v>
      </c>
      <c r="D10" s="234" t="s">
        <v>125</v>
      </c>
      <c r="E10" s="234" t="s">
        <v>125</v>
      </c>
      <c r="F10" s="234" t="s">
        <v>125</v>
      </c>
      <c r="G10" s="234" t="s">
        <v>125</v>
      </c>
      <c r="H10" s="234" t="s">
        <v>125</v>
      </c>
      <c r="I10" s="234" t="s">
        <v>125</v>
      </c>
      <c r="J10" s="234" t="s">
        <v>125</v>
      </c>
      <c r="K10" s="234" t="s">
        <v>111</v>
      </c>
      <c r="L10" s="234" t="s">
        <v>125</v>
      </c>
      <c r="M10" s="234" t="s">
        <v>125</v>
      </c>
      <c r="N10" s="234" t="s">
        <v>125</v>
      </c>
      <c r="O10" s="234" t="s">
        <v>125</v>
      </c>
      <c r="P10" s="234" t="s">
        <v>125</v>
      </c>
      <c r="Q10" s="234" t="s">
        <v>126</v>
      </c>
      <c r="R10" s="234" t="s">
        <v>125</v>
      </c>
      <c r="S10" s="234" t="s">
        <v>125</v>
      </c>
      <c r="T10" s="234">
        <f t="shared" si="0"/>
        <v>31590</v>
      </c>
    </row>
    <row r="11" spans="1:20" ht="18.75">
      <c r="A11" s="238">
        <v>5210400</v>
      </c>
      <c r="B11" s="234">
        <v>64800</v>
      </c>
      <c r="C11" s="234" t="s">
        <v>125</v>
      </c>
      <c r="D11" s="234" t="s">
        <v>125</v>
      </c>
      <c r="E11" s="234" t="s">
        <v>125</v>
      </c>
      <c r="F11" s="234" t="s">
        <v>125</v>
      </c>
      <c r="G11" s="234" t="s">
        <v>125</v>
      </c>
      <c r="H11" s="234" t="s">
        <v>125</v>
      </c>
      <c r="I11" s="234" t="s">
        <v>125</v>
      </c>
      <c r="J11" s="234" t="s">
        <v>125</v>
      </c>
      <c r="K11" s="234" t="s">
        <v>125</v>
      </c>
      <c r="L11" s="234" t="s">
        <v>125</v>
      </c>
      <c r="M11" s="234" t="s">
        <v>125</v>
      </c>
      <c r="N11" s="234" t="s">
        <v>125</v>
      </c>
      <c r="O11" s="234" t="s">
        <v>125</v>
      </c>
      <c r="P11" s="234" t="s">
        <v>125</v>
      </c>
      <c r="Q11" s="234" t="s">
        <v>125</v>
      </c>
      <c r="R11" s="234" t="s">
        <v>125</v>
      </c>
      <c r="S11" s="234" t="s">
        <v>125</v>
      </c>
      <c r="T11" s="234">
        <f t="shared" si="0"/>
        <v>64800</v>
      </c>
    </row>
    <row r="12" spans="1:20" ht="18.75" customHeight="1">
      <c r="A12" s="238">
        <v>5210600</v>
      </c>
      <c r="B12" s="234">
        <v>1738800</v>
      </c>
      <c r="C12" s="234" t="s">
        <v>125</v>
      </c>
      <c r="D12" s="234" t="s">
        <v>125</v>
      </c>
      <c r="E12" s="234" t="s">
        <v>125</v>
      </c>
      <c r="F12" s="234" t="s">
        <v>125</v>
      </c>
      <c r="G12" s="234" t="s">
        <v>125</v>
      </c>
      <c r="H12" s="234" t="s">
        <v>125</v>
      </c>
      <c r="I12" s="234" t="s">
        <v>125</v>
      </c>
      <c r="J12" s="234" t="s">
        <v>125</v>
      </c>
      <c r="K12" s="234" t="s">
        <v>125</v>
      </c>
      <c r="L12" s="234" t="s">
        <v>125</v>
      </c>
      <c r="M12" s="234" t="s">
        <v>125</v>
      </c>
      <c r="N12" s="234" t="s">
        <v>125</v>
      </c>
      <c r="O12" s="234" t="s">
        <v>125</v>
      </c>
      <c r="P12" s="234" t="s">
        <v>125</v>
      </c>
      <c r="Q12" s="234" t="s">
        <v>125</v>
      </c>
      <c r="R12" s="234" t="s">
        <v>125</v>
      </c>
      <c r="S12" s="234" t="s">
        <v>125</v>
      </c>
      <c r="T12" s="234">
        <f t="shared" si="0"/>
        <v>1738800</v>
      </c>
    </row>
    <row r="13" spans="1:20" ht="18.75" customHeight="1">
      <c r="A13" s="239" t="s">
        <v>199</v>
      </c>
      <c r="B13" s="350">
        <f>SUM(B8:B12)</f>
        <v>2252340</v>
      </c>
      <c r="C13" s="234" t="s">
        <v>111</v>
      </c>
      <c r="D13" s="234" t="s">
        <v>125</v>
      </c>
      <c r="E13" s="234" t="s">
        <v>125</v>
      </c>
      <c r="F13" s="234" t="s">
        <v>125</v>
      </c>
      <c r="G13" s="234" t="s">
        <v>125</v>
      </c>
      <c r="H13" s="234" t="s">
        <v>125</v>
      </c>
      <c r="I13" s="234" t="s">
        <v>125</v>
      </c>
      <c r="J13" s="234" t="s">
        <v>125</v>
      </c>
      <c r="K13" s="234" t="s">
        <v>111</v>
      </c>
      <c r="L13" s="234" t="s">
        <v>125</v>
      </c>
      <c r="M13" s="234" t="s">
        <v>125</v>
      </c>
      <c r="N13" s="234" t="s">
        <v>125</v>
      </c>
      <c r="O13" s="234" t="s">
        <v>125</v>
      </c>
      <c r="P13" s="234" t="s">
        <v>125</v>
      </c>
      <c r="Q13" s="234" t="s">
        <v>125</v>
      </c>
      <c r="R13" s="234" t="s">
        <v>125</v>
      </c>
      <c r="S13" s="234" t="s">
        <v>125</v>
      </c>
      <c r="T13" s="350">
        <f>SUM(B13:S13)</f>
        <v>2252340</v>
      </c>
    </row>
    <row r="14" spans="1:20" ht="18.75" customHeight="1" thickBot="1">
      <c r="A14" s="359" t="s">
        <v>95</v>
      </c>
      <c r="B14" s="360">
        <f>SUM(B8:B12)</f>
        <v>2252340</v>
      </c>
      <c r="C14" s="287" t="s">
        <v>111</v>
      </c>
      <c r="D14" s="287" t="s">
        <v>125</v>
      </c>
      <c r="E14" s="287" t="s">
        <v>125</v>
      </c>
      <c r="F14" s="287" t="s">
        <v>125</v>
      </c>
      <c r="G14" s="287" t="s">
        <v>125</v>
      </c>
      <c r="H14" s="287" t="s">
        <v>125</v>
      </c>
      <c r="I14" s="287" t="s">
        <v>125</v>
      </c>
      <c r="J14" s="287" t="s">
        <v>125</v>
      </c>
      <c r="K14" s="287" t="s">
        <v>111</v>
      </c>
      <c r="L14" s="287" t="s">
        <v>125</v>
      </c>
      <c r="M14" s="287" t="s">
        <v>125</v>
      </c>
      <c r="N14" s="287" t="s">
        <v>125</v>
      </c>
      <c r="O14" s="287" t="s">
        <v>125</v>
      </c>
      <c r="P14" s="287" t="s">
        <v>125</v>
      </c>
      <c r="Q14" s="287" t="s">
        <v>125</v>
      </c>
      <c r="R14" s="287" t="s">
        <v>125</v>
      </c>
      <c r="S14" s="287" t="s">
        <v>125</v>
      </c>
      <c r="T14" s="350">
        <f t="shared" si="0"/>
        <v>2252340</v>
      </c>
    </row>
    <row r="15" spans="1:20" ht="19.5" thickTop="1">
      <c r="A15" s="242">
        <v>5220000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 spans="1:20" ht="18.75" customHeight="1">
      <c r="A16" s="238">
        <v>5220100</v>
      </c>
      <c r="B16" s="234">
        <v>2886080</v>
      </c>
      <c r="C16" s="234">
        <v>1368480</v>
      </c>
      <c r="D16" s="234" t="s">
        <v>125</v>
      </c>
      <c r="E16" s="234" t="s">
        <v>125</v>
      </c>
      <c r="F16" s="234" t="s">
        <v>125</v>
      </c>
      <c r="G16" s="234" t="s">
        <v>125</v>
      </c>
      <c r="H16" s="234" t="s">
        <v>125</v>
      </c>
      <c r="I16" s="234" t="s">
        <v>125</v>
      </c>
      <c r="J16" s="234" t="s">
        <v>125</v>
      </c>
      <c r="K16" s="234">
        <v>760530</v>
      </c>
      <c r="L16" s="234" t="s">
        <v>125</v>
      </c>
      <c r="M16" s="234" t="s">
        <v>125</v>
      </c>
      <c r="N16" s="234" t="s">
        <v>125</v>
      </c>
      <c r="O16" s="234" t="s">
        <v>125</v>
      </c>
      <c r="P16" s="234" t="s">
        <v>125</v>
      </c>
      <c r="Q16" s="234" t="s">
        <v>125</v>
      </c>
      <c r="R16" s="234" t="s">
        <v>125</v>
      </c>
      <c r="S16" s="234" t="s">
        <v>125</v>
      </c>
      <c r="T16" s="234">
        <f>SUM(B16:S16)</f>
        <v>5015090</v>
      </c>
    </row>
    <row r="17" spans="1:20" ht="18.75">
      <c r="A17" s="238">
        <v>5220200</v>
      </c>
      <c r="B17" s="234">
        <v>84420</v>
      </c>
      <c r="C17" s="234">
        <v>21420</v>
      </c>
      <c r="D17" s="234" t="s">
        <v>125</v>
      </c>
      <c r="E17" s="234" t="s">
        <v>125</v>
      </c>
      <c r="F17" s="234" t="s">
        <v>125</v>
      </c>
      <c r="G17" s="234" t="s">
        <v>125</v>
      </c>
      <c r="H17" s="234" t="s">
        <v>125</v>
      </c>
      <c r="I17" s="234" t="s">
        <v>125</v>
      </c>
      <c r="J17" s="234" t="s">
        <v>125</v>
      </c>
      <c r="K17" s="234">
        <v>21420</v>
      </c>
      <c r="L17" s="234" t="s">
        <v>125</v>
      </c>
      <c r="M17" s="234" t="s">
        <v>125</v>
      </c>
      <c r="N17" s="234" t="s">
        <v>125</v>
      </c>
      <c r="O17" s="234" t="s">
        <v>125</v>
      </c>
      <c r="P17" s="234" t="s">
        <v>125</v>
      </c>
      <c r="Q17" s="234" t="s">
        <v>125</v>
      </c>
      <c r="R17" s="234" t="s">
        <v>125</v>
      </c>
      <c r="S17" s="234" t="s">
        <v>125</v>
      </c>
      <c r="T17" s="234">
        <f aca="true" t="shared" si="1" ref="T17:T22">SUM(B17:S17)</f>
        <v>127260</v>
      </c>
    </row>
    <row r="18" spans="1:20" ht="18.75">
      <c r="A18" s="238">
        <v>5220300</v>
      </c>
      <c r="B18" s="234">
        <v>94500</v>
      </c>
      <c r="C18" s="234">
        <v>31500</v>
      </c>
      <c r="D18" s="234" t="s">
        <v>125</v>
      </c>
      <c r="E18" s="234" t="s">
        <v>125</v>
      </c>
      <c r="F18" s="234" t="s">
        <v>125</v>
      </c>
      <c r="G18" s="234" t="s">
        <v>125</v>
      </c>
      <c r="H18" s="234" t="s">
        <v>125</v>
      </c>
      <c r="I18" s="234" t="s">
        <v>125</v>
      </c>
      <c r="J18" s="234" t="s">
        <v>125</v>
      </c>
      <c r="K18" s="234">
        <v>31500</v>
      </c>
      <c r="L18" s="234" t="s">
        <v>125</v>
      </c>
      <c r="M18" s="234" t="s">
        <v>125</v>
      </c>
      <c r="N18" s="234" t="s">
        <v>125</v>
      </c>
      <c r="O18" s="234" t="s">
        <v>125</v>
      </c>
      <c r="P18" s="234" t="s">
        <v>125</v>
      </c>
      <c r="Q18" s="234" t="s">
        <v>125</v>
      </c>
      <c r="R18" s="234" t="s">
        <v>125</v>
      </c>
      <c r="S18" s="234" t="s">
        <v>125</v>
      </c>
      <c r="T18" s="234">
        <f t="shared" si="1"/>
        <v>157500</v>
      </c>
    </row>
    <row r="19" spans="1:20" ht="18.75">
      <c r="A19" s="238">
        <v>5220400</v>
      </c>
      <c r="B19" s="234" t="s">
        <v>125</v>
      </c>
      <c r="C19" s="234" t="s">
        <v>125</v>
      </c>
      <c r="D19" s="234" t="s">
        <v>125</v>
      </c>
      <c r="E19" s="234" t="s">
        <v>125</v>
      </c>
      <c r="F19" s="234" t="s">
        <v>125</v>
      </c>
      <c r="G19" s="234" t="s">
        <v>125</v>
      </c>
      <c r="H19" s="234" t="s">
        <v>125</v>
      </c>
      <c r="I19" s="234" t="s">
        <v>125</v>
      </c>
      <c r="J19" s="234" t="s">
        <v>125</v>
      </c>
      <c r="K19" s="234" t="s">
        <v>125</v>
      </c>
      <c r="L19" s="234" t="s">
        <v>125</v>
      </c>
      <c r="M19" s="234" t="s">
        <v>125</v>
      </c>
      <c r="N19" s="234" t="s">
        <v>125</v>
      </c>
      <c r="O19" s="234" t="s">
        <v>125</v>
      </c>
      <c r="P19" s="234" t="s">
        <v>125</v>
      </c>
      <c r="Q19" s="234" t="s">
        <v>125</v>
      </c>
      <c r="R19" s="234" t="s">
        <v>125</v>
      </c>
      <c r="S19" s="234" t="s">
        <v>125</v>
      </c>
      <c r="T19" s="234">
        <f t="shared" si="1"/>
        <v>0</v>
      </c>
    </row>
    <row r="20" spans="1:20" ht="18.75">
      <c r="A20" s="233">
        <v>5220500</v>
      </c>
      <c r="B20" s="229">
        <v>173840</v>
      </c>
      <c r="C20" s="229">
        <v>151710</v>
      </c>
      <c r="D20" s="229" t="s">
        <v>125</v>
      </c>
      <c r="E20" s="229" t="s">
        <v>125</v>
      </c>
      <c r="F20" s="229" t="s">
        <v>125</v>
      </c>
      <c r="G20" s="229" t="s">
        <v>125</v>
      </c>
      <c r="H20" s="229" t="s">
        <v>125</v>
      </c>
      <c r="I20" s="229" t="s">
        <v>125</v>
      </c>
      <c r="J20" s="229" t="s">
        <v>125</v>
      </c>
      <c r="K20" s="234" t="s">
        <v>125</v>
      </c>
      <c r="L20" s="229" t="s">
        <v>125</v>
      </c>
      <c r="M20" s="229" t="s">
        <v>125</v>
      </c>
      <c r="N20" s="229" t="s">
        <v>125</v>
      </c>
      <c r="O20" s="229" t="s">
        <v>125</v>
      </c>
      <c r="P20" s="229" t="s">
        <v>125</v>
      </c>
      <c r="Q20" s="229" t="s">
        <v>125</v>
      </c>
      <c r="R20" s="229" t="s">
        <v>125</v>
      </c>
      <c r="S20" s="229" t="s">
        <v>125</v>
      </c>
      <c r="T20" s="234">
        <f>SUM(B20:S20)</f>
        <v>325550</v>
      </c>
    </row>
    <row r="21" spans="1:20" ht="18.75">
      <c r="A21" s="238">
        <v>5220600</v>
      </c>
      <c r="B21" s="234">
        <v>418330</v>
      </c>
      <c r="C21" s="234">
        <v>267955</v>
      </c>
      <c r="D21" s="234" t="s">
        <v>125</v>
      </c>
      <c r="E21" s="234" t="s">
        <v>125</v>
      </c>
      <c r="F21" s="234" t="s">
        <v>125</v>
      </c>
      <c r="G21" s="234" t="s">
        <v>125</v>
      </c>
      <c r="H21" s="234" t="s">
        <v>125</v>
      </c>
      <c r="I21" s="234" t="s">
        <v>125</v>
      </c>
      <c r="J21" s="234" t="s">
        <v>125</v>
      </c>
      <c r="K21" s="234">
        <v>384418</v>
      </c>
      <c r="L21" s="234" t="s">
        <v>125</v>
      </c>
      <c r="M21" s="234" t="s">
        <v>125</v>
      </c>
      <c r="N21" s="234" t="s">
        <v>125</v>
      </c>
      <c r="O21" s="234" t="s">
        <v>125</v>
      </c>
      <c r="P21" s="234" t="s">
        <v>125</v>
      </c>
      <c r="Q21" s="234" t="s">
        <v>125</v>
      </c>
      <c r="R21" s="234" t="s">
        <v>125</v>
      </c>
      <c r="S21" s="234" t="s">
        <v>125</v>
      </c>
      <c r="T21" s="234">
        <f t="shared" si="1"/>
        <v>1070703</v>
      </c>
    </row>
    <row r="22" spans="1:20" ht="18.75">
      <c r="A22" s="238">
        <v>5220700</v>
      </c>
      <c r="B22" s="234">
        <v>45000</v>
      </c>
      <c r="C22" s="234">
        <v>17445</v>
      </c>
      <c r="D22" s="234" t="s">
        <v>125</v>
      </c>
      <c r="E22" s="234" t="s">
        <v>125</v>
      </c>
      <c r="F22" s="234" t="s">
        <v>125</v>
      </c>
      <c r="G22" s="234" t="s">
        <v>125</v>
      </c>
      <c r="H22" s="234" t="s">
        <v>125</v>
      </c>
      <c r="I22" s="234" t="s">
        <v>125</v>
      </c>
      <c r="J22" s="234" t="s">
        <v>125</v>
      </c>
      <c r="K22" s="234">
        <v>29640</v>
      </c>
      <c r="L22" s="234" t="s">
        <v>125</v>
      </c>
      <c r="M22" s="234" t="s">
        <v>125</v>
      </c>
      <c r="N22" s="234" t="s">
        <v>125</v>
      </c>
      <c r="O22" s="234" t="s">
        <v>125</v>
      </c>
      <c r="P22" s="234" t="s">
        <v>125</v>
      </c>
      <c r="Q22" s="234" t="s">
        <v>125</v>
      </c>
      <c r="R22" s="234" t="s">
        <v>125</v>
      </c>
      <c r="S22" s="234" t="s">
        <v>125</v>
      </c>
      <c r="T22" s="234">
        <f t="shared" si="1"/>
        <v>92085</v>
      </c>
    </row>
    <row r="23" spans="1:20" s="59" customFormat="1" ht="18.75" customHeight="1">
      <c r="A23" s="361" t="s">
        <v>199</v>
      </c>
      <c r="B23" s="362">
        <f>SUM(B16:B22)</f>
        <v>3702170</v>
      </c>
      <c r="C23" s="362">
        <f>SUM(C16:C22)</f>
        <v>1858510</v>
      </c>
      <c r="D23" s="362" t="s">
        <v>125</v>
      </c>
      <c r="E23" s="362" t="s">
        <v>125</v>
      </c>
      <c r="F23" s="362" t="s">
        <v>125</v>
      </c>
      <c r="G23" s="362" t="s">
        <v>125</v>
      </c>
      <c r="H23" s="362" t="s">
        <v>125</v>
      </c>
      <c r="I23" s="362" t="s">
        <v>125</v>
      </c>
      <c r="J23" s="362" t="s">
        <v>125</v>
      </c>
      <c r="K23" s="362">
        <f>SUM(K16:K22)</f>
        <v>1227508</v>
      </c>
      <c r="L23" s="362" t="s">
        <v>125</v>
      </c>
      <c r="M23" s="362" t="s">
        <v>125</v>
      </c>
      <c r="N23" s="362" t="s">
        <v>125</v>
      </c>
      <c r="O23" s="362" t="s">
        <v>125</v>
      </c>
      <c r="P23" s="362" t="s">
        <v>125</v>
      </c>
      <c r="Q23" s="362" t="s">
        <v>125</v>
      </c>
      <c r="R23" s="362" t="s">
        <v>125</v>
      </c>
      <c r="S23" s="362" t="s">
        <v>125</v>
      </c>
      <c r="T23" s="362">
        <f>SUM(T16:T22)</f>
        <v>6788188</v>
      </c>
    </row>
    <row r="24" spans="1:20" s="59" customFormat="1" ht="18.75" customHeight="1" thickBot="1">
      <c r="A24" s="240" t="s">
        <v>95</v>
      </c>
      <c r="B24" s="327">
        <f>SUM(B16:B22)</f>
        <v>3702170</v>
      </c>
      <c r="C24" s="327">
        <f>SUM(C16:C22)</f>
        <v>1858510</v>
      </c>
      <c r="D24" s="314" t="s">
        <v>125</v>
      </c>
      <c r="E24" s="314" t="s">
        <v>125</v>
      </c>
      <c r="F24" s="314" t="s">
        <v>125</v>
      </c>
      <c r="G24" s="314" t="s">
        <v>125</v>
      </c>
      <c r="H24" s="314" t="s">
        <v>125</v>
      </c>
      <c r="I24" s="314" t="s">
        <v>125</v>
      </c>
      <c r="J24" s="314" t="s">
        <v>125</v>
      </c>
      <c r="K24" s="327">
        <f>SUM(K16:K22)</f>
        <v>1227508</v>
      </c>
      <c r="L24" s="314" t="s">
        <v>125</v>
      </c>
      <c r="M24" s="314" t="s">
        <v>125</v>
      </c>
      <c r="N24" s="314" t="s">
        <v>125</v>
      </c>
      <c r="O24" s="314" t="s">
        <v>125</v>
      </c>
      <c r="P24" s="314" t="s">
        <v>125</v>
      </c>
      <c r="Q24" s="314" t="s">
        <v>125</v>
      </c>
      <c r="R24" s="314" t="s">
        <v>125</v>
      </c>
      <c r="S24" s="314" t="s">
        <v>125</v>
      </c>
      <c r="T24" s="327">
        <f>SUM(B24:S24)</f>
        <v>6788188</v>
      </c>
    </row>
    <row r="25" spans="1:20" ht="19.5" thickTop="1">
      <c r="A25" s="79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</row>
    <row r="26" spans="1:20" ht="18.75">
      <c r="A26" s="79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</row>
    <row r="27" spans="1:20" ht="18.75">
      <c r="A27" s="79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</row>
    <row r="28" spans="1:20" ht="18.75">
      <c r="A28" s="79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</row>
    <row r="29" spans="1:20" ht="18.75">
      <c r="A29" s="79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</row>
    <row r="30" spans="1:20" ht="18.75">
      <c r="A30" s="79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</row>
    <row r="31" spans="1:20" ht="18.75">
      <c r="A31" s="79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</row>
    <row r="32" spans="1:20" ht="18.75">
      <c r="A32" s="79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</row>
    <row r="33" spans="1:20" ht="18.75">
      <c r="A33" s="79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</row>
    <row r="34" spans="1:20" ht="18.75">
      <c r="A34" s="79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</row>
    <row r="35" spans="1:20" ht="18.75">
      <c r="A35" s="79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</row>
    <row r="36" spans="1:20" ht="18.75">
      <c r="A36" s="79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</row>
  </sheetData>
  <sheetProtection/>
  <mergeCells count="13">
    <mergeCell ref="A1:T1"/>
    <mergeCell ref="A2:T2"/>
    <mergeCell ref="A3:T3"/>
    <mergeCell ref="A4:T4"/>
    <mergeCell ref="B5:C5"/>
    <mergeCell ref="D5:E5"/>
    <mergeCell ref="F5:G5"/>
    <mergeCell ref="H5:I5"/>
    <mergeCell ref="O5:P5"/>
    <mergeCell ref="Q5:R5"/>
    <mergeCell ref="T5:T6"/>
    <mergeCell ref="K5:L5"/>
    <mergeCell ref="M5:N5"/>
  </mergeCells>
  <printOptions/>
  <pageMargins left="0.17" right="0.14" top="0.28" bottom="0.26" header="0.18" footer="0.1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0">
      <selection activeCell="R25" sqref="R25"/>
    </sheetView>
  </sheetViews>
  <sheetFormatPr defaultColWidth="9.140625" defaultRowHeight="21.75"/>
  <cols>
    <col min="1" max="1" width="10.00390625" style="308" customWidth="1"/>
    <col min="2" max="2" width="10.57421875" style="54" customWidth="1"/>
    <col min="3" max="3" width="9.421875" style="54" customWidth="1"/>
    <col min="4" max="4" width="4.7109375" style="54" customWidth="1"/>
    <col min="5" max="5" width="8.57421875" style="54" customWidth="1"/>
    <col min="6" max="6" width="10.00390625" style="54" customWidth="1"/>
    <col min="7" max="7" width="4.57421875" style="54" customWidth="1"/>
    <col min="8" max="8" width="4.7109375" style="54" customWidth="1"/>
    <col min="9" max="9" width="4.57421875" style="54" customWidth="1"/>
    <col min="10" max="10" width="4.421875" style="54" customWidth="1"/>
    <col min="11" max="11" width="8.57421875" style="54" customWidth="1"/>
    <col min="12" max="12" width="8.7109375" style="54" customWidth="1"/>
    <col min="13" max="13" width="7.7109375" style="54" customWidth="1"/>
    <col min="14" max="14" width="5.00390625" style="54" customWidth="1"/>
    <col min="15" max="15" width="9.7109375" style="54" customWidth="1"/>
    <col min="16" max="16" width="9.140625" style="54" customWidth="1"/>
    <col min="17" max="18" width="9.28125" style="54" customWidth="1"/>
    <col min="19" max="20" width="4.421875" style="54" customWidth="1"/>
    <col min="21" max="21" width="10.7109375" style="54" customWidth="1"/>
    <col min="22" max="16384" width="9.140625" style="54" customWidth="1"/>
  </cols>
  <sheetData>
    <row r="1" spans="1:21" ht="51.75">
      <c r="A1" s="250" t="s">
        <v>178</v>
      </c>
      <c r="B1" s="507" t="s">
        <v>179</v>
      </c>
      <c r="C1" s="510"/>
      <c r="D1" s="510" t="s">
        <v>128</v>
      </c>
      <c r="E1" s="510"/>
      <c r="F1" s="506" t="s">
        <v>129</v>
      </c>
      <c r="G1" s="507"/>
      <c r="H1" s="510" t="s">
        <v>130</v>
      </c>
      <c r="I1" s="510"/>
      <c r="J1" s="310" t="s">
        <v>131</v>
      </c>
      <c r="K1" s="506" t="s">
        <v>132</v>
      </c>
      <c r="L1" s="511"/>
      <c r="M1" s="507"/>
      <c r="N1" s="508" t="s">
        <v>133</v>
      </c>
      <c r="O1" s="509"/>
      <c r="P1" s="506" t="s">
        <v>134</v>
      </c>
      <c r="Q1" s="507"/>
      <c r="R1" s="508" t="s">
        <v>135</v>
      </c>
      <c r="S1" s="509"/>
      <c r="T1" s="262" t="s">
        <v>136</v>
      </c>
      <c r="U1" s="502" t="s">
        <v>48</v>
      </c>
    </row>
    <row r="2" spans="1:21" ht="27.75" customHeight="1">
      <c r="A2" s="233" t="s">
        <v>201</v>
      </c>
      <c r="B2" s="310" t="s">
        <v>181</v>
      </c>
      <c r="C2" s="310" t="s">
        <v>182</v>
      </c>
      <c r="D2" s="310" t="s">
        <v>183</v>
      </c>
      <c r="E2" s="310" t="s">
        <v>184</v>
      </c>
      <c r="F2" s="311" t="s">
        <v>186</v>
      </c>
      <c r="G2" s="311" t="s">
        <v>204</v>
      </c>
      <c r="H2" s="310" t="s">
        <v>187</v>
      </c>
      <c r="I2" s="310" t="s">
        <v>188</v>
      </c>
      <c r="J2" s="310" t="s">
        <v>189</v>
      </c>
      <c r="K2" s="310" t="s">
        <v>190</v>
      </c>
      <c r="L2" s="310" t="s">
        <v>191</v>
      </c>
      <c r="M2" s="310" t="s">
        <v>217</v>
      </c>
      <c r="N2" s="262" t="s">
        <v>192</v>
      </c>
      <c r="O2" s="262" t="s">
        <v>193</v>
      </c>
      <c r="P2" s="310" t="s">
        <v>194</v>
      </c>
      <c r="Q2" s="310" t="s">
        <v>195</v>
      </c>
      <c r="R2" s="262" t="s">
        <v>196</v>
      </c>
      <c r="S2" s="310" t="s">
        <v>197</v>
      </c>
      <c r="T2" s="262" t="s">
        <v>198</v>
      </c>
      <c r="U2" s="503"/>
    </row>
    <row r="3" spans="1:21" ht="18.75">
      <c r="A3" s="237">
        <v>5310000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4"/>
      <c r="U3" s="238"/>
    </row>
    <row r="4" spans="1:21" ht="18.75" customHeight="1">
      <c r="A4" s="238">
        <v>5310100</v>
      </c>
      <c r="B4" s="234">
        <v>450000</v>
      </c>
      <c r="C4" s="238" t="s">
        <v>125</v>
      </c>
      <c r="D4" s="238" t="s">
        <v>125</v>
      </c>
      <c r="E4" s="238" t="s">
        <v>125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38" t="s">
        <v>125</v>
      </c>
      <c r="K4" s="252">
        <v>100000</v>
      </c>
      <c r="L4" s="238" t="s">
        <v>125</v>
      </c>
      <c r="M4" s="238"/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8" t="s">
        <v>125</v>
      </c>
      <c r="T4" s="238" t="s">
        <v>125</v>
      </c>
      <c r="U4" s="234">
        <f aca="true" t="shared" si="0" ref="U4:U11">SUM(B4:T4)</f>
        <v>550000</v>
      </c>
    </row>
    <row r="5" spans="1:21" ht="18.75">
      <c r="A5" s="238">
        <v>5310200</v>
      </c>
      <c r="B5" s="234" t="s">
        <v>125</v>
      </c>
      <c r="C5" s="253" t="s">
        <v>125</v>
      </c>
      <c r="D5" s="253" t="s">
        <v>111</v>
      </c>
      <c r="E5" s="253" t="s">
        <v>111</v>
      </c>
      <c r="F5" s="253" t="s">
        <v>111</v>
      </c>
      <c r="G5" s="253" t="s">
        <v>111</v>
      </c>
      <c r="H5" s="253" t="s">
        <v>111</v>
      </c>
      <c r="I5" s="253" t="s">
        <v>111</v>
      </c>
      <c r="J5" s="253" t="s">
        <v>111</v>
      </c>
      <c r="K5" s="253" t="s">
        <v>125</v>
      </c>
      <c r="L5" s="253" t="s">
        <v>111</v>
      </c>
      <c r="M5" s="253"/>
      <c r="N5" s="253" t="s">
        <v>111</v>
      </c>
      <c r="O5" s="253" t="s">
        <v>111</v>
      </c>
      <c r="P5" s="253" t="s">
        <v>111</v>
      </c>
      <c r="Q5" s="238" t="s">
        <v>125</v>
      </c>
      <c r="R5" s="238" t="s">
        <v>125</v>
      </c>
      <c r="S5" s="238" t="s">
        <v>125</v>
      </c>
      <c r="T5" s="234" t="s">
        <v>125</v>
      </c>
      <c r="U5" s="234">
        <f t="shared" si="0"/>
        <v>0</v>
      </c>
    </row>
    <row r="6" spans="1:21" ht="18.75">
      <c r="A6" s="238">
        <v>5310300</v>
      </c>
      <c r="B6" s="234">
        <v>10000</v>
      </c>
      <c r="C6" s="234">
        <v>5000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4">
        <v>15000</v>
      </c>
      <c r="L6" s="238" t="s">
        <v>125</v>
      </c>
      <c r="M6" s="238"/>
      <c r="N6" s="238" t="s">
        <v>125</v>
      </c>
      <c r="O6" s="253" t="s">
        <v>111</v>
      </c>
      <c r="P6" s="238" t="s">
        <v>125</v>
      </c>
      <c r="Q6" s="238" t="s">
        <v>125</v>
      </c>
      <c r="R6" s="238" t="s">
        <v>125</v>
      </c>
      <c r="S6" s="238" t="s">
        <v>125</v>
      </c>
      <c r="T6" s="234" t="s">
        <v>125</v>
      </c>
      <c r="U6" s="234">
        <f t="shared" si="0"/>
        <v>30000</v>
      </c>
    </row>
    <row r="7" spans="1:21" ht="18.75">
      <c r="A7" s="238">
        <v>5310400</v>
      </c>
      <c r="B7" s="234">
        <v>84000</v>
      </c>
      <c r="C7" s="234">
        <v>47100</v>
      </c>
      <c r="D7" s="234" t="s">
        <v>111</v>
      </c>
      <c r="E7" s="234" t="s">
        <v>111</v>
      </c>
      <c r="F7" s="234" t="s">
        <v>111</v>
      </c>
      <c r="G7" s="234" t="s">
        <v>111</v>
      </c>
      <c r="H7" s="234" t="s">
        <v>111</v>
      </c>
      <c r="I7" s="234" t="s">
        <v>111</v>
      </c>
      <c r="J7" s="234" t="s">
        <v>111</v>
      </c>
      <c r="K7" s="234">
        <v>28000</v>
      </c>
      <c r="L7" s="238" t="s">
        <v>125</v>
      </c>
      <c r="M7" s="238"/>
      <c r="N7" s="238" t="s">
        <v>125</v>
      </c>
      <c r="O7" s="253" t="s">
        <v>111</v>
      </c>
      <c r="P7" s="238" t="s">
        <v>125</v>
      </c>
      <c r="Q7" s="238" t="s">
        <v>125</v>
      </c>
      <c r="R7" s="238" t="s">
        <v>125</v>
      </c>
      <c r="S7" s="238" t="s">
        <v>125</v>
      </c>
      <c r="T7" s="234" t="s">
        <v>125</v>
      </c>
      <c r="U7" s="234">
        <f t="shared" si="0"/>
        <v>159100</v>
      </c>
    </row>
    <row r="8" spans="1:21" ht="18.75">
      <c r="A8" s="238">
        <v>5310500</v>
      </c>
      <c r="B8" s="234">
        <v>55500</v>
      </c>
      <c r="C8" s="252">
        <v>8200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4">
        <v>5000</v>
      </c>
      <c r="L8" s="238" t="s">
        <v>125</v>
      </c>
      <c r="M8" s="238"/>
      <c r="N8" s="238" t="s">
        <v>125</v>
      </c>
      <c r="O8" s="253" t="s">
        <v>111</v>
      </c>
      <c r="P8" s="238" t="s">
        <v>125</v>
      </c>
      <c r="Q8" s="238" t="s">
        <v>125</v>
      </c>
      <c r="R8" s="238" t="s">
        <v>125</v>
      </c>
      <c r="S8" s="238" t="s">
        <v>125</v>
      </c>
      <c r="T8" s="234" t="s">
        <v>125</v>
      </c>
      <c r="U8" s="234">
        <f t="shared" si="0"/>
        <v>68700</v>
      </c>
    </row>
    <row r="9" spans="1:21" ht="18.75">
      <c r="A9" s="238">
        <v>5310700</v>
      </c>
      <c r="B9" s="234" t="s">
        <v>125</v>
      </c>
      <c r="C9" s="234" t="s">
        <v>125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8" t="s">
        <v>125</v>
      </c>
      <c r="K9" s="234" t="s">
        <v>125</v>
      </c>
      <c r="L9" s="238" t="s">
        <v>125</v>
      </c>
      <c r="M9" s="238"/>
      <c r="N9" s="238" t="s">
        <v>125</v>
      </c>
      <c r="O9" s="253" t="s">
        <v>111</v>
      </c>
      <c r="P9" s="238" t="s">
        <v>125</v>
      </c>
      <c r="Q9" s="238" t="s">
        <v>125</v>
      </c>
      <c r="R9" s="238" t="s">
        <v>125</v>
      </c>
      <c r="S9" s="238" t="s">
        <v>125</v>
      </c>
      <c r="T9" s="234" t="s">
        <v>125</v>
      </c>
      <c r="U9" s="234">
        <f t="shared" si="0"/>
        <v>0</v>
      </c>
    </row>
    <row r="10" spans="1:21" s="59" customFormat="1" ht="18.75" customHeight="1">
      <c r="A10" s="361" t="s">
        <v>199</v>
      </c>
      <c r="B10" s="362">
        <f>SUM(B4:B9)</f>
        <v>599500</v>
      </c>
      <c r="C10" s="362">
        <f>SUM(C6:C9)</f>
        <v>60300</v>
      </c>
      <c r="D10" s="362" t="s">
        <v>125</v>
      </c>
      <c r="E10" s="362" t="s">
        <v>125</v>
      </c>
      <c r="F10" s="362" t="s">
        <v>125</v>
      </c>
      <c r="G10" s="362" t="s">
        <v>125</v>
      </c>
      <c r="H10" s="362" t="s">
        <v>125</v>
      </c>
      <c r="I10" s="362" t="s">
        <v>125</v>
      </c>
      <c r="J10" s="361" t="s">
        <v>125</v>
      </c>
      <c r="K10" s="362">
        <f>SUM(K4:K9)</f>
        <v>148000</v>
      </c>
      <c r="L10" s="361" t="s">
        <v>125</v>
      </c>
      <c r="M10" s="361"/>
      <c r="N10" s="361" t="s">
        <v>125</v>
      </c>
      <c r="O10" s="363" t="s">
        <v>125</v>
      </c>
      <c r="P10" s="361" t="s">
        <v>125</v>
      </c>
      <c r="Q10" s="361" t="s">
        <v>125</v>
      </c>
      <c r="R10" s="361" t="s">
        <v>125</v>
      </c>
      <c r="S10" s="361" t="s">
        <v>125</v>
      </c>
      <c r="T10" s="362" t="s">
        <v>125</v>
      </c>
      <c r="U10" s="362">
        <f>SUM(U4:U9)</f>
        <v>807800</v>
      </c>
    </row>
    <row r="11" spans="1:21" s="59" customFormat="1" ht="18.75" customHeight="1" thickBot="1">
      <c r="A11" s="240" t="s">
        <v>95</v>
      </c>
      <c r="B11" s="327">
        <f>SUM(B4:B9)</f>
        <v>599500</v>
      </c>
      <c r="C11" s="327">
        <f>SUM(C4:C9)</f>
        <v>60300</v>
      </c>
      <c r="D11" s="314" t="s">
        <v>125</v>
      </c>
      <c r="E11" s="314" t="s">
        <v>125</v>
      </c>
      <c r="F11" s="314" t="s">
        <v>125</v>
      </c>
      <c r="G11" s="314" t="s">
        <v>125</v>
      </c>
      <c r="H11" s="314" t="s">
        <v>125</v>
      </c>
      <c r="I11" s="314" t="s">
        <v>125</v>
      </c>
      <c r="J11" s="314" t="s">
        <v>125</v>
      </c>
      <c r="K11" s="327">
        <f>SUM(K4:K9)</f>
        <v>148000</v>
      </c>
      <c r="L11" s="315" t="s">
        <v>125</v>
      </c>
      <c r="M11" s="315"/>
      <c r="N11" s="315" t="s">
        <v>125</v>
      </c>
      <c r="O11" s="316" t="s">
        <v>111</v>
      </c>
      <c r="P11" s="315" t="s">
        <v>125</v>
      </c>
      <c r="Q11" s="315" t="s">
        <v>125</v>
      </c>
      <c r="R11" s="315" t="s">
        <v>125</v>
      </c>
      <c r="S11" s="315" t="s">
        <v>125</v>
      </c>
      <c r="T11" s="314" t="s">
        <v>125</v>
      </c>
      <c r="U11" s="327">
        <f t="shared" si="0"/>
        <v>807800</v>
      </c>
    </row>
    <row r="12" spans="1:21" ht="19.5" thickTop="1">
      <c r="A12" s="242">
        <v>5320000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28"/>
      <c r="T12" s="257" t="s">
        <v>125</v>
      </c>
      <c r="U12" s="228"/>
    </row>
    <row r="13" spans="1:21" ht="18.75" customHeight="1">
      <c r="A13" s="238">
        <v>5320100</v>
      </c>
      <c r="B13" s="234">
        <f>425000+258026</f>
        <v>683026</v>
      </c>
      <c r="C13" s="234">
        <v>76112</v>
      </c>
      <c r="D13" s="234" t="s">
        <v>125</v>
      </c>
      <c r="E13" s="234" t="s">
        <v>125</v>
      </c>
      <c r="F13" s="238" t="s">
        <v>125</v>
      </c>
      <c r="G13" s="238" t="s">
        <v>125</v>
      </c>
      <c r="H13" s="238" t="s">
        <v>125</v>
      </c>
      <c r="I13" s="238" t="s">
        <v>125</v>
      </c>
      <c r="J13" s="238" t="s">
        <v>125</v>
      </c>
      <c r="K13" s="254">
        <v>465000</v>
      </c>
      <c r="L13" s="238" t="s">
        <v>125</v>
      </c>
      <c r="M13" s="238"/>
      <c r="N13" s="258" t="s">
        <v>125</v>
      </c>
      <c r="O13" s="258" t="s">
        <v>125</v>
      </c>
      <c r="P13" s="238" t="s">
        <v>125</v>
      </c>
      <c r="Q13" s="238" t="s">
        <v>111</v>
      </c>
      <c r="R13" s="238" t="s">
        <v>125</v>
      </c>
      <c r="S13" s="238" t="s">
        <v>125</v>
      </c>
      <c r="T13" s="234" t="s">
        <v>125</v>
      </c>
      <c r="U13" s="293">
        <f>SUM(B13:T13)</f>
        <v>1224138</v>
      </c>
    </row>
    <row r="14" spans="1:21" ht="18.75" customHeight="1">
      <c r="A14" s="238">
        <v>5320200</v>
      </c>
      <c r="B14" s="234">
        <v>50000</v>
      </c>
      <c r="C14" s="234" t="s">
        <v>125</v>
      </c>
      <c r="D14" s="234" t="s">
        <v>125</v>
      </c>
      <c r="E14" s="234" t="s">
        <v>125</v>
      </c>
      <c r="F14" s="238" t="s">
        <v>125</v>
      </c>
      <c r="G14" s="238" t="s">
        <v>125</v>
      </c>
      <c r="H14" s="238" t="s">
        <v>125</v>
      </c>
      <c r="I14" s="238" t="s">
        <v>125</v>
      </c>
      <c r="J14" s="255" t="s">
        <v>125</v>
      </c>
      <c r="K14" s="234" t="s">
        <v>125</v>
      </c>
      <c r="L14" s="259" t="s">
        <v>125</v>
      </c>
      <c r="M14" s="259"/>
      <c r="N14" s="238" t="s">
        <v>125</v>
      </c>
      <c r="O14" s="258" t="s">
        <v>125</v>
      </c>
      <c r="P14" s="238" t="s">
        <v>125</v>
      </c>
      <c r="Q14" s="238" t="s">
        <v>111</v>
      </c>
      <c r="R14" s="238" t="s">
        <v>125</v>
      </c>
      <c r="S14" s="233" t="s">
        <v>125</v>
      </c>
      <c r="T14" s="229" t="s">
        <v>111</v>
      </c>
      <c r="U14" s="293">
        <f>SUM(B14:T14)</f>
        <v>50000</v>
      </c>
    </row>
    <row r="15" spans="1:21" ht="18.75" customHeight="1">
      <c r="A15" s="238">
        <v>5320300</v>
      </c>
      <c r="B15" s="260">
        <f>177360+13200+40000+40000+40000</f>
        <v>310560</v>
      </c>
      <c r="C15" s="234">
        <f>44262+75000+210000</f>
        <v>329262</v>
      </c>
      <c r="D15" s="234" t="s">
        <v>125</v>
      </c>
      <c r="E15" s="234">
        <v>160000</v>
      </c>
      <c r="F15" s="234">
        <v>264640</v>
      </c>
      <c r="G15" s="294" t="s">
        <v>125</v>
      </c>
      <c r="H15" s="238" t="s">
        <v>125</v>
      </c>
      <c r="I15" s="238" t="s">
        <v>125</v>
      </c>
      <c r="J15" s="258" t="s">
        <v>125</v>
      </c>
      <c r="K15" s="229">
        <v>48650</v>
      </c>
      <c r="L15" s="238" t="s">
        <v>125</v>
      </c>
      <c r="M15" s="234">
        <v>10000</v>
      </c>
      <c r="N15" s="258" t="s">
        <v>125</v>
      </c>
      <c r="O15" s="258">
        <v>78000</v>
      </c>
      <c r="P15" s="234">
        <v>440000</v>
      </c>
      <c r="Q15" s="252">
        <v>132950</v>
      </c>
      <c r="R15" s="238" t="s">
        <v>125</v>
      </c>
      <c r="S15" s="238" t="s">
        <v>125</v>
      </c>
      <c r="T15" s="234" t="s">
        <v>125</v>
      </c>
      <c r="U15" s="293">
        <f>SUM(B15:T15)</f>
        <v>1774062</v>
      </c>
    </row>
    <row r="16" spans="1:21" ht="18.75">
      <c r="A16" s="238">
        <v>5320400</v>
      </c>
      <c r="B16" s="234">
        <v>76000</v>
      </c>
      <c r="C16" s="234">
        <v>10000</v>
      </c>
      <c r="D16" s="234" t="s">
        <v>125</v>
      </c>
      <c r="E16" s="234" t="s">
        <v>111</v>
      </c>
      <c r="F16" s="234" t="s">
        <v>111</v>
      </c>
      <c r="G16" s="234" t="s">
        <v>111</v>
      </c>
      <c r="H16" s="238" t="s">
        <v>125</v>
      </c>
      <c r="I16" s="238" t="s">
        <v>125</v>
      </c>
      <c r="J16" s="234" t="s">
        <v>111</v>
      </c>
      <c r="K16" s="234">
        <v>11550</v>
      </c>
      <c r="L16" s="238" t="s">
        <v>125</v>
      </c>
      <c r="M16" s="238"/>
      <c r="N16" s="258" t="s">
        <v>125</v>
      </c>
      <c r="O16" s="258" t="s">
        <v>125</v>
      </c>
      <c r="P16" s="262" t="s">
        <v>111</v>
      </c>
      <c r="Q16" s="263" t="s">
        <v>111</v>
      </c>
      <c r="R16" s="238" t="s">
        <v>125</v>
      </c>
      <c r="S16" s="264" t="s">
        <v>125</v>
      </c>
      <c r="T16" s="234" t="s">
        <v>125</v>
      </c>
      <c r="U16" s="293">
        <f>SUM(B16:T16)</f>
        <v>97550</v>
      </c>
    </row>
    <row r="17" spans="1:21" s="59" customFormat="1" ht="18.75" customHeight="1">
      <c r="A17" s="361" t="s">
        <v>199</v>
      </c>
      <c r="B17" s="362">
        <f>SUM(B13:B16)</f>
        <v>1119586</v>
      </c>
      <c r="C17" s="362">
        <f>SUM(C13:C16)</f>
        <v>415374</v>
      </c>
      <c r="D17" s="362"/>
      <c r="E17" s="362">
        <f>SUM(E15:E16)</f>
        <v>160000</v>
      </c>
      <c r="F17" s="362">
        <f>SUM(F15:F16)</f>
        <v>264640</v>
      </c>
      <c r="G17" s="362"/>
      <c r="H17" s="361"/>
      <c r="I17" s="361"/>
      <c r="J17" s="362"/>
      <c r="K17" s="362">
        <f>SUM(K13:K16)</f>
        <v>525200</v>
      </c>
      <c r="L17" s="361"/>
      <c r="M17" s="362">
        <v>10000</v>
      </c>
      <c r="N17" s="364"/>
      <c r="O17" s="364">
        <f>SUM(O15:O16)</f>
        <v>78000</v>
      </c>
      <c r="P17" s="365">
        <f>SUM(P15:P16)</f>
        <v>440000</v>
      </c>
      <c r="Q17" s="366">
        <f>SUM(Q14:Q16)</f>
        <v>132950</v>
      </c>
      <c r="R17" s="361"/>
      <c r="S17" s="367"/>
      <c r="T17" s="362"/>
      <c r="U17" s="368">
        <f>SUM(U13:U16)</f>
        <v>3145750</v>
      </c>
    </row>
    <row r="18" spans="1:21" s="59" customFormat="1" ht="18.75" customHeight="1" thickBot="1">
      <c r="A18" s="240" t="s">
        <v>95</v>
      </c>
      <c r="B18" s="327">
        <f>SUM(B13:B16)</f>
        <v>1119586</v>
      </c>
      <c r="C18" s="327">
        <f>SUM(C13:C16)</f>
        <v>415374</v>
      </c>
      <c r="D18" s="314" t="s">
        <v>125</v>
      </c>
      <c r="E18" s="327">
        <f>SUM(E13:E16)</f>
        <v>160000</v>
      </c>
      <c r="F18" s="327">
        <f>SUM(F13:F16)</f>
        <v>264640</v>
      </c>
      <c r="G18" s="314" t="s">
        <v>125</v>
      </c>
      <c r="H18" s="314" t="s">
        <v>125</v>
      </c>
      <c r="I18" s="314" t="s">
        <v>125</v>
      </c>
      <c r="J18" s="314"/>
      <c r="K18" s="327">
        <f>SUM(K13:K16)</f>
        <v>525200</v>
      </c>
      <c r="L18" s="314" t="s">
        <v>125</v>
      </c>
      <c r="M18" s="327">
        <v>10000</v>
      </c>
      <c r="N18" s="314" t="s">
        <v>125</v>
      </c>
      <c r="O18" s="327">
        <f>SUM(O15:O16)</f>
        <v>78000</v>
      </c>
      <c r="P18" s="327">
        <f>SUM(P13:P16)</f>
        <v>440000</v>
      </c>
      <c r="Q18" s="327">
        <f>SUM(Q13:Q16)</f>
        <v>132950</v>
      </c>
      <c r="R18" s="315" t="s">
        <v>125</v>
      </c>
      <c r="S18" s="317" t="s">
        <v>125</v>
      </c>
      <c r="T18" s="314" t="s">
        <v>125</v>
      </c>
      <c r="U18" s="351">
        <f>SUM(B18:T18)</f>
        <v>3145750</v>
      </c>
    </row>
    <row r="19" spans="1:21" ht="19.5" thickTop="1">
      <c r="A19" s="242">
        <v>5330000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29"/>
      <c r="L19" s="233"/>
      <c r="M19" s="233"/>
      <c r="N19" s="233"/>
      <c r="O19" s="233"/>
      <c r="P19" s="249" t="s">
        <v>126</v>
      </c>
      <c r="Q19" s="233"/>
      <c r="R19" s="233"/>
      <c r="S19" s="233"/>
      <c r="T19" s="233"/>
      <c r="U19" s="233"/>
    </row>
    <row r="20" spans="1:21" ht="18.75">
      <c r="A20" s="238">
        <v>5330100</v>
      </c>
      <c r="B20" s="234">
        <f>2680+108600</f>
        <v>111280</v>
      </c>
      <c r="C20" s="234">
        <v>40000</v>
      </c>
      <c r="D20" s="234" t="s">
        <v>125</v>
      </c>
      <c r="E20" s="234" t="s">
        <v>125</v>
      </c>
      <c r="F20" s="238" t="s">
        <v>125</v>
      </c>
      <c r="G20" s="238" t="s">
        <v>125</v>
      </c>
      <c r="H20" s="238" t="s">
        <v>125</v>
      </c>
      <c r="I20" s="238" t="s">
        <v>125</v>
      </c>
      <c r="J20" s="238" t="s">
        <v>125</v>
      </c>
      <c r="K20" s="234">
        <v>25000</v>
      </c>
      <c r="L20" s="234" t="s">
        <v>111</v>
      </c>
      <c r="M20" s="234"/>
      <c r="N20" s="238" t="s">
        <v>125</v>
      </c>
      <c r="O20" s="238" t="s">
        <v>125</v>
      </c>
      <c r="P20" s="238" t="s">
        <v>125</v>
      </c>
      <c r="Q20" s="238" t="s">
        <v>125</v>
      </c>
      <c r="R20" s="238" t="s">
        <v>125</v>
      </c>
      <c r="S20" s="238" t="s">
        <v>125</v>
      </c>
      <c r="T20" s="238" t="s">
        <v>125</v>
      </c>
      <c r="U20" s="234">
        <f>SUM(B20:T20)</f>
        <v>176280</v>
      </c>
    </row>
    <row r="21" spans="1:21" ht="18.75" customHeight="1">
      <c r="A21" s="238">
        <v>5330200</v>
      </c>
      <c r="B21" s="234" t="s">
        <v>125</v>
      </c>
      <c r="C21" s="234" t="s">
        <v>125</v>
      </c>
      <c r="D21" s="234" t="s">
        <v>125</v>
      </c>
      <c r="E21" s="234" t="s">
        <v>125</v>
      </c>
      <c r="F21" s="238" t="s">
        <v>111</v>
      </c>
      <c r="G21" s="238" t="s">
        <v>111</v>
      </c>
      <c r="H21" s="238" t="s">
        <v>125</v>
      </c>
      <c r="I21" s="238" t="s">
        <v>125</v>
      </c>
      <c r="J21" s="238" t="s">
        <v>111</v>
      </c>
      <c r="K21" s="234" t="s">
        <v>125</v>
      </c>
      <c r="L21" s="234">
        <v>150000</v>
      </c>
      <c r="M21" s="234"/>
      <c r="N21" s="238" t="s">
        <v>125</v>
      </c>
      <c r="O21" s="238" t="s">
        <v>125</v>
      </c>
      <c r="P21" s="238" t="s">
        <v>125</v>
      </c>
      <c r="Q21" s="238" t="s">
        <v>125</v>
      </c>
      <c r="R21" s="238" t="s">
        <v>111</v>
      </c>
      <c r="S21" s="238" t="s">
        <v>125</v>
      </c>
      <c r="T21" s="238" t="s">
        <v>125</v>
      </c>
      <c r="U21" s="234">
        <f aca="true" t="shared" si="1" ref="U21:U27">SUM(B21:T21)</f>
        <v>150000</v>
      </c>
    </row>
    <row r="22" spans="1:21" ht="18.75">
      <c r="A22" s="238">
        <v>5330300</v>
      </c>
      <c r="B22" s="234">
        <v>16520</v>
      </c>
      <c r="C22" s="238" t="s">
        <v>125</v>
      </c>
      <c r="D22" s="234" t="s">
        <v>125</v>
      </c>
      <c r="E22" s="234" t="s">
        <v>125</v>
      </c>
      <c r="F22" s="238" t="s">
        <v>125</v>
      </c>
      <c r="G22" s="238" t="s">
        <v>125</v>
      </c>
      <c r="H22" s="238" t="s">
        <v>125</v>
      </c>
      <c r="I22" s="238" t="s">
        <v>125</v>
      </c>
      <c r="J22" s="238" t="s">
        <v>125</v>
      </c>
      <c r="K22" s="234" t="s">
        <v>125</v>
      </c>
      <c r="L22" s="238" t="s">
        <v>125</v>
      </c>
      <c r="M22" s="289"/>
      <c r="N22" s="238" t="s">
        <v>125</v>
      </c>
      <c r="O22" s="238" t="s">
        <v>125</v>
      </c>
      <c r="P22" s="238" t="s">
        <v>125</v>
      </c>
      <c r="Q22" s="238" t="s">
        <v>125</v>
      </c>
      <c r="R22" s="238" t="s">
        <v>125</v>
      </c>
      <c r="S22" s="238" t="s">
        <v>125</v>
      </c>
      <c r="T22" s="238" t="s">
        <v>125</v>
      </c>
      <c r="U22" s="234">
        <f t="shared" si="1"/>
        <v>16520</v>
      </c>
    </row>
    <row r="23" spans="1:21" ht="18.75" customHeight="1">
      <c r="A23" s="238">
        <v>5330400</v>
      </c>
      <c r="B23" s="234" t="s">
        <v>111</v>
      </c>
      <c r="C23" s="238" t="s">
        <v>125</v>
      </c>
      <c r="D23" s="234" t="s">
        <v>125</v>
      </c>
      <c r="E23" s="234" t="s">
        <v>125</v>
      </c>
      <c r="F23" s="234">
        <v>1410326</v>
      </c>
      <c r="G23" s="258" t="s">
        <v>125</v>
      </c>
      <c r="H23" s="238" t="s">
        <v>125</v>
      </c>
      <c r="I23" s="238" t="s">
        <v>125</v>
      </c>
      <c r="J23" s="238" t="s">
        <v>125</v>
      </c>
      <c r="K23" s="238" t="s">
        <v>125</v>
      </c>
      <c r="L23" s="238" t="s">
        <v>125</v>
      </c>
      <c r="M23" s="238"/>
      <c r="N23" s="238" t="s">
        <v>125</v>
      </c>
      <c r="O23" s="238" t="s">
        <v>125</v>
      </c>
      <c r="P23" s="238" t="s">
        <v>125</v>
      </c>
      <c r="Q23" s="238" t="s">
        <v>125</v>
      </c>
      <c r="R23" s="238" t="s">
        <v>125</v>
      </c>
      <c r="S23" s="238" t="s">
        <v>125</v>
      </c>
      <c r="T23" s="238" t="s">
        <v>125</v>
      </c>
      <c r="U23" s="234">
        <f t="shared" si="1"/>
        <v>1410326</v>
      </c>
    </row>
    <row r="24" spans="1:21" ht="18.75" customHeight="1">
      <c r="A24" s="238">
        <v>5330600</v>
      </c>
      <c r="B24" s="234" t="s">
        <v>125</v>
      </c>
      <c r="C24" s="234" t="s">
        <v>125</v>
      </c>
      <c r="D24" s="234" t="s">
        <v>125</v>
      </c>
      <c r="E24" s="234" t="s">
        <v>125</v>
      </c>
      <c r="F24" s="234" t="s">
        <v>125</v>
      </c>
      <c r="G24" s="234" t="s">
        <v>125</v>
      </c>
      <c r="H24" s="238" t="s">
        <v>125</v>
      </c>
      <c r="I24" s="238" t="s">
        <v>125</v>
      </c>
      <c r="J24" s="234" t="s">
        <v>125</v>
      </c>
      <c r="K24" s="234" t="s">
        <v>125</v>
      </c>
      <c r="L24" s="234">
        <v>600000</v>
      </c>
      <c r="M24" s="234"/>
      <c r="N24" s="234" t="s">
        <v>125</v>
      </c>
      <c r="O24" s="238" t="s">
        <v>125</v>
      </c>
      <c r="P24" s="234" t="s">
        <v>125</v>
      </c>
      <c r="Q24" s="238" t="s">
        <v>125</v>
      </c>
      <c r="R24" s="238" t="s">
        <v>125</v>
      </c>
      <c r="S24" s="238" t="s">
        <v>125</v>
      </c>
      <c r="T24" s="238" t="s">
        <v>125</v>
      </c>
      <c r="U24" s="234">
        <f t="shared" si="1"/>
        <v>600000</v>
      </c>
    </row>
    <row r="25" spans="1:21" ht="18.75">
      <c r="A25" s="238">
        <v>5330800</v>
      </c>
      <c r="B25" s="234">
        <f>73430+75000</f>
        <v>148430</v>
      </c>
      <c r="C25" s="238" t="s">
        <v>125</v>
      </c>
      <c r="D25" s="234" t="s">
        <v>125</v>
      </c>
      <c r="E25" s="234" t="s">
        <v>125</v>
      </c>
      <c r="F25" s="238" t="s">
        <v>125</v>
      </c>
      <c r="G25" s="238" t="s">
        <v>125</v>
      </c>
      <c r="H25" s="238" t="s">
        <v>125</v>
      </c>
      <c r="I25" s="234" t="s">
        <v>111</v>
      </c>
      <c r="J25" s="238"/>
      <c r="K25" s="238" t="s">
        <v>125</v>
      </c>
      <c r="L25" s="238" t="s">
        <v>125</v>
      </c>
      <c r="M25" s="238"/>
      <c r="N25" s="238" t="s">
        <v>125</v>
      </c>
      <c r="O25" s="238" t="s">
        <v>125</v>
      </c>
      <c r="P25" s="234" t="s">
        <v>125</v>
      </c>
      <c r="Q25" s="238" t="s">
        <v>125</v>
      </c>
      <c r="R25" s="258">
        <v>600000</v>
      </c>
      <c r="S25" s="238" t="s">
        <v>125</v>
      </c>
      <c r="T25" s="238" t="s">
        <v>125</v>
      </c>
      <c r="U25" s="234">
        <f t="shared" si="1"/>
        <v>748430</v>
      </c>
    </row>
    <row r="26" spans="1:21" ht="18.75">
      <c r="A26" s="238">
        <v>5330900</v>
      </c>
      <c r="B26" s="234" t="s">
        <v>125</v>
      </c>
      <c r="C26" s="234" t="s">
        <v>125</v>
      </c>
      <c r="D26" s="234" t="s">
        <v>125</v>
      </c>
      <c r="E26" s="234" t="s">
        <v>125</v>
      </c>
      <c r="F26" s="234" t="s">
        <v>125</v>
      </c>
      <c r="G26" s="234" t="s">
        <v>125</v>
      </c>
      <c r="H26" s="238" t="s">
        <v>125</v>
      </c>
      <c r="I26" s="258" t="s">
        <v>125</v>
      </c>
      <c r="J26" s="234" t="s">
        <v>125</v>
      </c>
      <c r="K26" s="234" t="s">
        <v>125</v>
      </c>
      <c r="L26" s="234">
        <v>30000</v>
      </c>
      <c r="M26" s="234"/>
      <c r="N26" s="234" t="s">
        <v>125</v>
      </c>
      <c r="O26" s="238" t="s">
        <v>125</v>
      </c>
      <c r="P26" s="234" t="s">
        <v>111</v>
      </c>
      <c r="Q26" s="234" t="s">
        <v>125</v>
      </c>
      <c r="R26" s="234" t="s">
        <v>125</v>
      </c>
      <c r="S26" s="234" t="s">
        <v>125</v>
      </c>
      <c r="T26" s="238" t="s">
        <v>125</v>
      </c>
      <c r="U26" s="234">
        <f t="shared" si="1"/>
        <v>30000</v>
      </c>
    </row>
    <row r="27" spans="1:21" ht="18.75">
      <c r="A27" s="238">
        <v>5331400</v>
      </c>
      <c r="B27" s="234">
        <v>40000</v>
      </c>
      <c r="C27" s="258">
        <v>30000</v>
      </c>
      <c r="D27" s="234" t="s">
        <v>125</v>
      </c>
      <c r="E27" s="234" t="s">
        <v>125</v>
      </c>
      <c r="F27" s="234" t="s">
        <v>125</v>
      </c>
      <c r="G27" s="234" t="s">
        <v>125</v>
      </c>
      <c r="H27" s="238" t="s">
        <v>125</v>
      </c>
      <c r="I27" s="238" t="s">
        <v>125</v>
      </c>
      <c r="J27" s="238" t="s">
        <v>125</v>
      </c>
      <c r="K27" s="234">
        <v>20000</v>
      </c>
      <c r="L27" s="238" t="s">
        <v>125</v>
      </c>
      <c r="M27" s="238"/>
      <c r="N27" s="238" t="s">
        <v>125</v>
      </c>
      <c r="O27" s="238" t="s">
        <v>125</v>
      </c>
      <c r="P27" s="238" t="s">
        <v>125</v>
      </c>
      <c r="Q27" s="238" t="s">
        <v>125</v>
      </c>
      <c r="R27" s="238" t="s">
        <v>125</v>
      </c>
      <c r="S27" s="234" t="s">
        <v>125</v>
      </c>
      <c r="T27" s="238" t="s">
        <v>125</v>
      </c>
      <c r="U27" s="234">
        <f t="shared" si="1"/>
        <v>90000</v>
      </c>
    </row>
    <row r="28" spans="1:21" s="59" customFormat="1" ht="19.5" customHeight="1">
      <c r="A28" s="361" t="s">
        <v>199</v>
      </c>
      <c r="B28" s="362">
        <f>SUM(B20:B27)</f>
        <v>316230</v>
      </c>
      <c r="C28" s="364">
        <f>SUM(C20:C27)</f>
        <v>70000</v>
      </c>
      <c r="D28" s="362"/>
      <c r="E28" s="362"/>
      <c r="F28" s="362">
        <f>SUM(F20:F27)</f>
        <v>1410326</v>
      </c>
      <c r="G28" s="362"/>
      <c r="H28" s="361"/>
      <c r="I28" s="361"/>
      <c r="J28" s="361"/>
      <c r="K28" s="362">
        <f>SUM(K20:K27)</f>
        <v>45000</v>
      </c>
      <c r="L28" s="362">
        <f>SUM(L21:L27)</f>
        <v>780000</v>
      </c>
      <c r="M28" s="361"/>
      <c r="N28" s="361"/>
      <c r="O28" s="361"/>
      <c r="P28" s="361"/>
      <c r="Q28" s="361"/>
      <c r="R28" s="362">
        <f>SUM(R20:R27)</f>
        <v>600000</v>
      </c>
      <c r="S28" s="362"/>
      <c r="T28" s="361"/>
      <c r="U28" s="362">
        <f>SUM(B28:T28)</f>
        <v>3221556</v>
      </c>
    </row>
    <row r="29" spans="1:21" s="59" customFormat="1" ht="24.75" customHeight="1" thickBot="1">
      <c r="A29" s="240" t="s">
        <v>95</v>
      </c>
      <c r="B29" s="327">
        <f>SUM(B20:B27)</f>
        <v>316230</v>
      </c>
      <c r="C29" s="328">
        <f>SUM(C20:C27)</f>
        <v>70000</v>
      </c>
      <c r="D29" s="314" t="s">
        <v>125</v>
      </c>
      <c r="E29" s="314" t="s">
        <v>125</v>
      </c>
      <c r="F29" s="327">
        <f>SUM(F20:F27)</f>
        <v>1410326</v>
      </c>
      <c r="G29" s="314" t="s">
        <v>125</v>
      </c>
      <c r="H29" s="315" t="s">
        <v>125</v>
      </c>
      <c r="I29" s="318" t="s">
        <v>125</v>
      </c>
      <c r="J29" s="314" t="s">
        <v>125</v>
      </c>
      <c r="K29" s="327">
        <f>SUM(K20:K27)</f>
        <v>45000</v>
      </c>
      <c r="L29" s="327">
        <f>SUM(L20:L27)</f>
        <v>780000</v>
      </c>
      <c r="M29" s="314"/>
      <c r="N29" s="314" t="s">
        <v>125</v>
      </c>
      <c r="O29" s="315" t="s">
        <v>125</v>
      </c>
      <c r="P29" s="327" t="s">
        <v>125</v>
      </c>
      <c r="Q29" s="314" t="s">
        <v>125</v>
      </c>
      <c r="R29" s="327">
        <f>SUM(R20:R26)</f>
        <v>600000</v>
      </c>
      <c r="S29" s="314" t="s">
        <v>125</v>
      </c>
      <c r="T29" s="314" t="s">
        <v>125</v>
      </c>
      <c r="U29" s="327">
        <f>SUM(B29:T29)</f>
        <v>3221556</v>
      </c>
    </row>
    <row r="30" ht="19.5" thickTop="1"/>
  </sheetData>
  <sheetProtection/>
  <mergeCells count="9">
    <mergeCell ref="P1:Q1"/>
    <mergeCell ref="R1:S1"/>
    <mergeCell ref="U1:U2"/>
    <mergeCell ref="B1:C1"/>
    <mergeCell ref="D1:E1"/>
    <mergeCell ref="F1:G1"/>
    <mergeCell ref="H1:I1"/>
    <mergeCell ref="K1:M1"/>
    <mergeCell ref="N1:O1"/>
  </mergeCells>
  <printOptions/>
  <pageMargins left="0.16" right="0.15" top="0.4" bottom="0.23" header="0.31496062992125984" footer="0.1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1"/>
  <sheetViews>
    <sheetView zoomScale="90" zoomScaleNormal="90" zoomScalePageLayoutView="0" workbookViewId="0" topLeftCell="A7">
      <selection activeCell="Q15" sqref="Q15"/>
    </sheetView>
  </sheetViews>
  <sheetFormatPr defaultColWidth="9.140625" defaultRowHeight="21.75"/>
  <cols>
    <col min="1" max="1" width="10.7109375" style="54" customWidth="1"/>
    <col min="2" max="2" width="9.28125" style="54" bestFit="1" customWidth="1"/>
    <col min="3" max="3" width="8.28125" style="54" customWidth="1"/>
    <col min="4" max="4" width="5.7109375" style="54" customWidth="1"/>
    <col min="5" max="5" width="8.00390625" style="54" customWidth="1"/>
    <col min="6" max="6" width="10.8515625" style="54" bestFit="1" customWidth="1"/>
    <col min="7" max="7" width="6.7109375" style="54" customWidth="1"/>
    <col min="8" max="8" width="5.8515625" style="54" customWidth="1"/>
    <col min="9" max="9" width="5.140625" style="54" customWidth="1"/>
    <col min="10" max="10" width="6.57421875" style="54" customWidth="1"/>
    <col min="11" max="11" width="9.140625" style="54" customWidth="1"/>
    <col min="12" max="12" width="10.00390625" style="54" bestFit="1" customWidth="1"/>
    <col min="13" max="13" width="5.00390625" style="54" customWidth="1"/>
    <col min="14" max="14" width="5.421875" style="54" customWidth="1"/>
    <col min="15" max="15" width="9.57421875" style="54" bestFit="1" customWidth="1"/>
    <col min="16" max="16" width="5.421875" style="54" customWidth="1"/>
    <col min="17" max="17" width="9.28125" style="54" bestFit="1" customWidth="1"/>
    <col min="18" max="18" width="5.00390625" style="54" customWidth="1"/>
    <col min="19" max="20" width="5.421875" style="54" customWidth="1"/>
    <col min="21" max="21" width="10.00390625" style="54" bestFit="1" customWidth="1"/>
    <col min="22" max="16384" width="9.140625" style="54" customWidth="1"/>
  </cols>
  <sheetData>
    <row r="1" spans="1:21" ht="18.75">
      <c r="A1" s="250" t="s">
        <v>178</v>
      </c>
      <c r="B1" s="499" t="s">
        <v>179</v>
      </c>
      <c r="C1" s="500"/>
      <c r="D1" s="500" t="s">
        <v>128</v>
      </c>
      <c r="E1" s="500"/>
      <c r="F1" s="501" t="s">
        <v>129</v>
      </c>
      <c r="G1" s="499"/>
      <c r="H1" s="501" t="s">
        <v>130</v>
      </c>
      <c r="I1" s="499"/>
      <c r="J1" s="235" t="s">
        <v>131</v>
      </c>
      <c r="K1" s="501" t="s">
        <v>132</v>
      </c>
      <c r="L1" s="504"/>
      <c r="M1" s="499"/>
      <c r="N1" s="500" t="s">
        <v>133</v>
      </c>
      <c r="O1" s="500"/>
      <c r="P1" s="500" t="s">
        <v>134</v>
      </c>
      <c r="Q1" s="500"/>
      <c r="R1" s="501" t="s">
        <v>135</v>
      </c>
      <c r="S1" s="499"/>
      <c r="T1" s="251" t="s">
        <v>136</v>
      </c>
      <c r="U1" s="502" t="s">
        <v>202</v>
      </c>
    </row>
    <row r="2" spans="1:21" ht="31.5">
      <c r="A2" s="228" t="s">
        <v>203</v>
      </c>
      <c r="B2" s="269" t="s">
        <v>181</v>
      </c>
      <c r="C2" s="269" t="s">
        <v>182</v>
      </c>
      <c r="D2" s="269" t="s">
        <v>183</v>
      </c>
      <c r="E2" s="269" t="s">
        <v>184</v>
      </c>
      <c r="F2" s="269" t="s">
        <v>186</v>
      </c>
      <c r="G2" s="269" t="s">
        <v>204</v>
      </c>
      <c r="H2" s="269" t="s">
        <v>187</v>
      </c>
      <c r="I2" s="269" t="s">
        <v>188</v>
      </c>
      <c r="J2" s="269" t="s">
        <v>189</v>
      </c>
      <c r="K2" s="269" t="s">
        <v>190</v>
      </c>
      <c r="L2" s="269" t="s">
        <v>191</v>
      </c>
      <c r="M2" s="269" t="s">
        <v>217</v>
      </c>
      <c r="N2" s="269" t="s">
        <v>192</v>
      </c>
      <c r="O2" s="269" t="s">
        <v>193</v>
      </c>
      <c r="P2" s="269" t="s">
        <v>194</v>
      </c>
      <c r="Q2" s="270" t="s">
        <v>195</v>
      </c>
      <c r="R2" s="269" t="s">
        <v>196</v>
      </c>
      <c r="S2" s="269" t="s">
        <v>197</v>
      </c>
      <c r="T2" s="271" t="s">
        <v>198</v>
      </c>
      <c r="U2" s="505"/>
    </row>
    <row r="3" spans="1:21" ht="18.75">
      <c r="A3" s="273" t="s">
        <v>18</v>
      </c>
      <c r="B3" s="273"/>
      <c r="C3" s="274"/>
      <c r="D3" s="275"/>
      <c r="E3" s="274"/>
      <c r="F3" s="275"/>
      <c r="G3" s="274"/>
      <c r="H3" s="275"/>
      <c r="I3" s="274"/>
      <c r="J3" s="275"/>
      <c r="K3" s="274"/>
      <c r="L3" s="274"/>
      <c r="M3" s="275"/>
      <c r="N3" s="274"/>
      <c r="O3" s="274"/>
      <c r="P3" s="275"/>
      <c r="Q3" s="273"/>
      <c r="R3" s="274"/>
      <c r="S3" s="274"/>
      <c r="T3" s="276"/>
      <c r="U3" s="503"/>
    </row>
    <row r="4" spans="1:21" ht="18.75">
      <c r="A4" s="237">
        <v>5340000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3"/>
      <c r="R4" s="274"/>
      <c r="S4" s="274"/>
      <c r="T4" s="277"/>
      <c r="U4" s="274"/>
    </row>
    <row r="5" spans="1:21" ht="18.75">
      <c r="A5" s="238">
        <v>5340100</v>
      </c>
      <c r="B5" s="234">
        <v>397976.13</v>
      </c>
      <c r="C5" s="238" t="s">
        <v>125</v>
      </c>
      <c r="D5" s="238" t="s">
        <v>125</v>
      </c>
      <c r="E5" s="238" t="s">
        <v>125</v>
      </c>
      <c r="F5" s="238" t="s">
        <v>125</v>
      </c>
      <c r="G5" s="238" t="s">
        <v>125</v>
      </c>
      <c r="H5" s="238" t="s">
        <v>125</v>
      </c>
      <c r="I5" s="238" t="s">
        <v>125</v>
      </c>
      <c r="J5" s="238" t="s">
        <v>125</v>
      </c>
      <c r="K5" s="238" t="s">
        <v>125</v>
      </c>
      <c r="L5" s="238" t="s">
        <v>125</v>
      </c>
      <c r="M5" s="238"/>
      <c r="N5" s="238" t="s">
        <v>125</v>
      </c>
      <c r="O5" s="238" t="s">
        <v>125</v>
      </c>
      <c r="P5" s="238" t="s">
        <v>125</v>
      </c>
      <c r="Q5" s="255" t="s">
        <v>125</v>
      </c>
      <c r="R5" s="238" t="s">
        <v>125</v>
      </c>
      <c r="S5" s="238" t="s">
        <v>125</v>
      </c>
      <c r="T5" s="238" t="s">
        <v>125</v>
      </c>
      <c r="U5" s="234">
        <f>SUM(B5:T5)</f>
        <v>397976.13</v>
      </c>
    </row>
    <row r="6" spans="1:21" ht="18.75">
      <c r="A6" s="238">
        <v>5340300</v>
      </c>
      <c r="B6" s="234">
        <v>4264.91</v>
      </c>
      <c r="C6" s="238" t="s">
        <v>125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8" t="s">
        <v>125</v>
      </c>
      <c r="L6" s="238" t="s">
        <v>125</v>
      </c>
      <c r="M6" s="238"/>
      <c r="N6" s="238" t="s">
        <v>125</v>
      </c>
      <c r="O6" s="238" t="s">
        <v>125</v>
      </c>
      <c r="P6" s="238" t="s">
        <v>125</v>
      </c>
      <c r="Q6" s="255" t="s">
        <v>125</v>
      </c>
      <c r="R6" s="238" t="s">
        <v>125</v>
      </c>
      <c r="S6" s="238" t="s">
        <v>125</v>
      </c>
      <c r="T6" s="238" t="s">
        <v>125</v>
      </c>
      <c r="U6" s="234">
        <f>SUM(B6:T6)</f>
        <v>4264.91</v>
      </c>
    </row>
    <row r="7" spans="1:21" ht="18.75">
      <c r="A7" s="238">
        <v>5340400</v>
      </c>
      <c r="B7" s="234">
        <v>12043</v>
      </c>
      <c r="C7" s="238" t="s">
        <v>125</v>
      </c>
      <c r="D7" s="238" t="s">
        <v>125</v>
      </c>
      <c r="E7" s="238" t="s">
        <v>125</v>
      </c>
      <c r="F7" s="238" t="s">
        <v>125</v>
      </c>
      <c r="G7" s="238" t="s">
        <v>125</v>
      </c>
      <c r="H7" s="238" t="s">
        <v>125</v>
      </c>
      <c r="I7" s="238" t="s">
        <v>125</v>
      </c>
      <c r="J7" s="238" t="s">
        <v>125</v>
      </c>
      <c r="K7" s="234" t="s">
        <v>125</v>
      </c>
      <c r="L7" s="238" t="s">
        <v>125</v>
      </c>
      <c r="M7" s="238"/>
      <c r="N7" s="238" t="s">
        <v>125</v>
      </c>
      <c r="O7" s="238" t="s">
        <v>125</v>
      </c>
      <c r="P7" s="238" t="s">
        <v>125</v>
      </c>
      <c r="Q7" s="255" t="s">
        <v>125</v>
      </c>
      <c r="R7" s="238" t="s">
        <v>125</v>
      </c>
      <c r="S7" s="238" t="s">
        <v>125</v>
      </c>
      <c r="T7" s="238" t="s">
        <v>125</v>
      </c>
      <c r="U7" s="234">
        <f>SUM(B7:T7)</f>
        <v>12043</v>
      </c>
    </row>
    <row r="8" spans="1:21" ht="18.75">
      <c r="A8" s="238">
        <v>5340500</v>
      </c>
      <c r="B8" s="234">
        <v>80700.3</v>
      </c>
      <c r="C8" s="238" t="s">
        <v>125</v>
      </c>
      <c r="D8" s="238" t="s">
        <v>125</v>
      </c>
      <c r="E8" s="312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/>
      <c r="N8" s="238" t="s">
        <v>125</v>
      </c>
      <c r="O8" s="238" t="s">
        <v>125</v>
      </c>
      <c r="P8" s="238" t="s">
        <v>125</v>
      </c>
      <c r="Q8" s="255" t="s">
        <v>125</v>
      </c>
      <c r="R8" s="238" t="s">
        <v>125</v>
      </c>
      <c r="S8" s="238" t="s">
        <v>125</v>
      </c>
      <c r="T8" s="238" t="s">
        <v>125</v>
      </c>
      <c r="U8" s="234">
        <f>SUM(B8:T8)</f>
        <v>80700.3</v>
      </c>
    </row>
    <row r="9" spans="1:21" s="59" customFormat="1" ht="18.75">
      <c r="A9" s="361" t="s">
        <v>199</v>
      </c>
      <c r="B9" s="362">
        <f>SUM(B5:B8)</f>
        <v>494984.33999999997</v>
      </c>
      <c r="C9" s="361"/>
      <c r="D9" s="361"/>
      <c r="E9" s="369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70"/>
      <c r="R9" s="361"/>
      <c r="S9" s="361"/>
      <c r="T9" s="361"/>
      <c r="U9" s="362">
        <f>SUM(U5:U8)</f>
        <v>494984.33999999997</v>
      </c>
    </row>
    <row r="10" spans="1:21" s="59" customFormat="1" ht="18.75" customHeight="1" thickBot="1">
      <c r="A10" s="240" t="s">
        <v>95</v>
      </c>
      <c r="B10" s="327">
        <f>SUM(B5:B8)</f>
        <v>494984.33999999997</v>
      </c>
      <c r="C10" s="240" t="s">
        <v>125</v>
      </c>
      <c r="D10" s="240" t="s">
        <v>125</v>
      </c>
      <c r="E10" s="240" t="s">
        <v>125</v>
      </c>
      <c r="F10" s="240" t="s">
        <v>125</v>
      </c>
      <c r="G10" s="240" t="s">
        <v>125</v>
      </c>
      <c r="H10" s="240" t="s">
        <v>125</v>
      </c>
      <c r="I10" s="240" t="s">
        <v>125</v>
      </c>
      <c r="J10" s="240" t="s">
        <v>125</v>
      </c>
      <c r="K10" s="327" t="s">
        <v>125</v>
      </c>
      <c r="L10" s="240" t="s">
        <v>125</v>
      </c>
      <c r="M10" s="240"/>
      <c r="N10" s="240" t="s">
        <v>125</v>
      </c>
      <c r="O10" s="240" t="s">
        <v>125</v>
      </c>
      <c r="P10" s="240" t="s">
        <v>125</v>
      </c>
      <c r="Q10" s="371" t="s">
        <v>125</v>
      </c>
      <c r="R10" s="240" t="s">
        <v>125</v>
      </c>
      <c r="S10" s="240" t="s">
        <v>125</v>
      </c>
      <c r="T10" s="240" t="s">
        <v>125</v>
      </c>
      <c r="U10" s="327">
        <f>SUM(B10:T10)</f>
        <v>494984.33999999997</v>
      </c>
    </row>
    <row r="11" spans="1:21" ht="19.5" thickTop="1">
      <c r="A11" s="242">
        <v>5610000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81" t="s">
        <v>126</v>
      </c>
      <c r="R11" s="233"/>
      <c r="S11" s="233"/>
      <c r="T11" s="282"/>
      <c r="U11" s="295"/>
    </row>
    <row r="12" spans="1:21" ht="18.75">
      <c r="A12" s="238">
        <v>5610100</v>
      </c>
      <c r="B12" s="234">
        <v>12000</v>
      </c>
      <c r="C12" s="238"/>
      <c r="D12" s="238"/>
      <c r="E12" s="238"/>
      <c r="F12" s="238" t="s">
        <v>125</v>
      </c>
      <c r="G12" s="238"/>
      <c r="H12" s="253"/>
      <c r="I12" s="238"/>
      <c r="J12" s="238"/>
      <c r="K12" s="238"/>
      <c r="L12" s="238"/>
      <c r="M12" s="238"/>
      <c r="N12" s="238"/>
      <c r="O12" s="238" t="s">
        <v>125</v>
      </c>
      <c r="P12" s="238"/>
      <c r="Q12" s="231"/>
      <c r="R12" s="238"/>
      <c r="S12" s="238"/>
      <c r="T12" s="259"/>
      <c r="U12" s="296">
        <f>SUM(B12:T12)</f>
        <v>12000</v>
      </c>
    </row>
    <row r="13" spans="1:21" ht="18" customHeight="1">
      <c r="A13" s="238">
        <v>5610200</v>
      </c>
      <c r="B13" s="234">
        <v>17500</v>
      </c>
      <c r="C13" s="238" t="s">
        <v>125</v>
      </c>
      <c r="D13" s="238" t="s">
        <v>125</v>
      </c>
      <c r="E13" s="238" t="s">
        <v>125</v>
      </c>
      <c r="F13" s="234">
        <v>1550800</v>
      </c>
      <c r="G13" s="234" t="s">
        <v>125</v>
      </c>
      <c r="H13" s="234" t="s">
        <v>125</v>
      </c>
      <c r="I13" s="238" t="s">
        <v>125</v>
      </c>
      <c r="J13" s="238" t="s">
        <v>125</v>
      </c>
      <c r="K13" s="238" t="s">
        <v>125</v>
      </c>
      <c r="L13" s="252" t="s">
        <v>125</v>
      </c>
      <c r="M13" s="238"/>
      <c r="N13" s="238" t="s">
        <v>125</v>
      </c>
      <c r="O13" s="234" t="s">
        <v>125</v>
      </c>
      <c r="P13" s="238" t="s">
        <v>125</v>
      </c>
      <c r="Q13" s="231">
        <v>12500</v>
      </c>
      <c r="R13" s="238" t="s">
        <v>125</v>
      </c>
      <c r="S13" s="238" t="s">
        <v>125</v>
      </c>
      <c r="T13" s="259" t="s">
        <v>125</v>
      </c>
      <c r="U13" s="234">
        <f>SUM(B13:T13)</f>
        <v>1580800</v>
      </c>
    </row>
    <row r="14" spans="1:21" ht="18.75">
      <c r="A14" s="238">
        <v>5610400</v>
      </c>
      <c r="B14" s="234" t="s">
        <v>125</v>
      </c>
      <c r="C14" s="238" t="s">
        <v>125</v>
      </c>
      <c r="D14" s="234" t="s">
        <v>125</v>
      </c>
      <c r="E14" s="258" t="s">
        <v>125</v>
      </c>
      <c r="F14" s="258" t="s">
        <v>125</v>
      </c>
      <c r="G14" s="234" t="s">
        <v>125</v>
      </c>
      <c r="H14" s="234"/>
      <c r="I14" s="238" t="s">
        <v>125</v>
      </c>
      <c r="J14" s="234" t="s">
        <v>125</v>
      </c>
      <c r="K14" s="238" t="s">
        <v>125</v>
      </c>
      <c r="L14" s="238" t="s">
        <v>125</v>
      </c>
      <c r="M14" s="238"/>
      <c r="N14" s="238" t="s">
        <v>125</v>
      </c>
      <c r="O14" s="258">
        <v>250000</v>
      </c>
      <c r="P14" s="234" t="s">
        <v>125</v>
      </c>
      <c r="Q14" s="231">
        <v>100000</v>
      </c>
      <c r="R14" s="238" t="s">
        <v>125</v>
      </c>
      <c r="S14" s="238" t="s">
        <v>125</v>
      </c>
      <c r="T14" s="259" t="s">
        <v>125</v>
      </c>
      <c r="U14" s="229">
        <f>SUM(B14:T14)</f>
        <v>350000</v>
      </c>
    </row>
    <row r="15" spans="1:21" s="59" customFormat="1" ht="18.75" customHeight="1">
      <c r="A15" s="361" t="s">
        <v>199</v>
      </c>
      <c r="B15" s="362">
        <f>SUM(B12:B14)</f>
        <v>29500</v>
      </c>
      <c r="C15" s="361" t="s">
        <v>125</v>
      </c>
      <c r="D15" s="362" t="s">
        <v>125</v>
      </c>
      <c r="E15" s="364" t="s">
        <v>125</v>
      </c>
      <c r="F15" s="364">
        <f>SUM(F13:F14)</f>
        <v>1550800</v>
      </c>
      <c r="G15" s="362" t="s">
        <v>125</v>
      </c>
      <c r="H15" s="362" t="s">
        <v>125</v>
      </c>
      <c r="I15" s="361" t="s">
        <v>125</v>
      </c>
      <c r="J15" s="362" t="s">
        <v>125</v>
      </c>
      <c r="K15" s="361" t="s">
        <v>125</v>
      </c>
      <c r="L15" s="361" t="s">
        <v>125</v>
      </c>
      <c r="M15" s="361" t="s">
        <v>125</v>
      </c>
      <c r="N15" s="361" t="s">
        <v>125</v>
      </c>
      <c r="O15" s="364">
        <f>SUM(O14)</f>
        <v>250000</v>
      </c>
      <c r="P15" s="362" t="s">
        <v>125</v>
      </c>
      <c r="Q15" s="372">
        <f>SUM(Q13:Q14)</f>
        <v>112500</v>
      </c>
      <c r="R15" s="361" t="s">
        <v>125</v>
      </c>
      <c r="S15" s="361" t="s">
        <v>125</v>
      </c>
      <c r="T15" s="373" t="s">
        <v>125</v>
      </c>
      <c r="U15" s="374">
        <f>SUM(U12:U14)</f>
        <v>1942800</v>
      </c>
    </row>
    <row r="16" spans="1:21" s="59" customFormat="1" ht="18" customHeight="1" thickBot="1">
      <c r="A16" s="240" t="s">
        <v>95</v>
      </c>
      <c r="B16" s="327">
        <f>SUM(B12:B14)</f>
        <v>29500</v>
      </c>
      <c r="C16" s="314" t="s">
        <v>125</v>
      </c>
      <c r="D16" s="314" t="s">
        <v>125</v>
      </c>
      <c r="E16" s="314" t="s">
        <v>125</v>
      </c>
      <c r="F16" s="327">
        <f>SUM(F13:F14)</f>
        <v>1550800</v>
      </c>
      <c r="G16" s="327" t="s">
        <v>125</v>
      </c>
      <c r="H16" s="327" t="s">
        <v>125</v>
      </c>
      <c r="I16" s="314" t="s">
        <v>125</v>
      </c>
      <c r="J16" s="314" t="s">
        <v>125</v>
      </c>
      <c r="K16" s="314" t="s">
        <v>125</v>
      </c>
      <c r="L16" s="327" t="s">
        <v>125</v>
      </c>
      <c r="M16" s="314"/>
      <c r="N16" s="314" t="s">
        <v>125</v>
      </c>
      <c r="O16" s="327">
        <f>SUM(O13:O14)</f>
        <v>250000</v>
      </c>
      <c r="P16" s="314" t="s">
        <v>125</v>
      </c>
      <c r="Q16" s="327">
        <f>SUM(Q13:Q14)</f>
        <v>112500</v>
      </c>
      <c r="R16" s="314" t="s">
        <v>125</v>
      </c>
      <c r="S16" s="314" t="s">
        <v>125</v>
      </c>
      <c r="T16" s="314" t="s">
        <v>125</v>
      </c>
      <c r="U16" s="327">
        <f>SUM(B16:T16)</f>
        <v>1942800</v>
      </c>
    </row>
    <row r="17" spans="1:21" ht="19.5" thickTop="1">
      <c r="A17" s="242">
        <v>5410000</v>
      </c>
      <c r="B17" s="229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81"/>
      <c r="R17" s="233"/>
      <c r="S17" s="233"/>
      <c r="T17" s="282"/>
      <c r="U17" s="229"/>
    </row>
    <row r="18" spans="1:21" ht="19.5" customHeight="1">
      <c r="A18" s="238">
        <v>5410100</v>
      </c>
      <c r="B18" s="234">
        <f>5500+7900</f>
        <v>13400</v>
      </c>
      <c r="C18" s="234">
        <v>11000</v>
      </c>
      <c r="D18" s="238" t="s">
        <v>125</v>
      </c>
      <c r="E18" s="238" t="s">
        <v>125</v>
      </c>
      <c r="F18" s="238" t="s">
        <v>125</v>
      </c>
      <c r="G18" s="238" t="s">
        <v>125</v>
      </c>
      <c r="H18" s="238" t="s">
        <v>125</v>
      </c>
      <c r="I18" s="238" t="s">
        <v>125</v>
      </c>
      <c r="J18" s="238" t="s">
        <v>125</v>
      </c>
      <c r="K18" s="238" t="s">
        <v>125</v>
      </c>
      <c r="L18" s="238" t="s">
        <v>125</v>
      </c>
      <c r="M18" s="238" t="s">
        <v>125</v>
      </c>
      <c r="N18" s="238" t="s">
        <v>125</v>
      </c>
      <c r="O18" s="238" t="s">
        <v>125</v>
      </c>
      <c r="P18" s="238" t="s">
        <v>125</v>
      </c>
      <c r="Q18" s="255" t="s">
        <v>125</v>
      </c>
      <c r="R18" s="238" t="s">
        <v>125</v>
      </c>
      <c r="S18" s="238" t="s">
        <v>125</v>
      </c>
      <c r="T18" s="259" t="s">
        <v>125</v>
      </c>
      <c r="U18" s="229">
        <f>SUM(B18:T18)</f>
        <v>24400</v>
      </c>
    </row>
    <row r="19" spans="1:21" ht="18.75">
      <c r="A19" s="238">
        <v>5410300</v>
      </c>
      <c r="B19" s="234" t="s">
        <v>125</v>
      </c>
      <c r="C19" s="234">
        <v>38000</v>
      </c>
      <c r="D19" s="238" t="s">
        <v>125</v>
      </c>
      <c r="E19" s="238" t="s">
        <v>125</v>
      </c>
      <c r="F19" s="238" t="s">
        <v>125</v>
      </c>
      <c r="G19" s="238" t="s">
        <v>125</v>
      </c>
      <c r="H19" s="238" t="s">
        <v>125</v>
      </c>
      <c r="I19" s="238"/>
      <c r="J19" s="238"/>
      <c r="K19" s="238" t="s">
        <v>125</v>
      </c>
      <c r="L19" s="238" t="s">
        <v>125</v>
      </c>
      <c r="M19" s="234" t="s">
        <v>125</v>
      </c>
      <c r="N19" s="238"/>
      <c r="O19" s="238"/>
      <c r="P19" s="238"/>
      <c r="Q19" s="255"/>
      <c r="R19" s="238"/>
      <c r="S19" s="238"/>
      <c r="T19" s="259"/>
      <c r="U19" s="229">
        <f>SUM(B19:T19)</f>
        <v>38000</v>
      </c>
    </row>
    <row r="20" spans="1:21" ht="18.75">
      <c r="A20" s="238">
        <v>5410400</v>
      </c>
      <c r="B20" s="234" t="s">
        <v>125</v>
      </c>
      <c r="C20" s="234" t="s">
        <v>125</v>
      </c>
      <c r="D20" s="234" t="s">
        <v>125</v>
      </c>
      <c r="E20" s="234" t="s">
        <v>125</v>
      </c>
      <c r="F20" s="234" t="s">
        <v>125</v>
      </c>
      <c r="G20" s="234" t="s">
        <v>125</v>
      </c>
      <c r="H20" s="234" t="s">
        <v>125</v>
      </c>
      <c r="I20" s="234" t="s">
        <v>125</v>
      </c>
      <c r="J20" s="234" t="s">
        <v>125</v>
      </c>
      <c r="K20" s="234" t="s">
        <v>125</v>
      </c>
      <c r="L20" s="234">
        <v>119500</v>
      </c>
      <c r="M20" s="234" t="s">
        <v>125</v>
      </c>
      <c r="N20" s="238" t="s">
        <v>125</v>
      </c>
      <c r="O20" s="238" t="s">
        <v>125</v>
      </c>
      <c r="P20" s="238" t="s">
        <v>125</v>
      </c>
      <c r="Q20" s="238" t="s">
        <v>125</v>
      </c>
      <c r="R20" s="238" t="s">
        <v>125</v>
      </c>
      <c r="S20" s="258" t="s">
        <v>125</v>
      </c>
      <c r="T20" s="259" t="s">
        <v>125</v>
      </c>
      <c r="U20" s="229">
        <f>SUM(B20:T20)</f>
        <v>119500</v>
      </c>
    </row>
    <row r="21" spans="1:21" ht="18.75">
      <c r="A21" s="238">
        <v>5411600</v>
      </c>
      <c r="B21" s="252" t="s">
        <v>125</v>
      </c>
      <c r="C21" s="258" t="s">
        <v>125</v>
      </c>
      <c r="D21" s="238" t="s">
        <v>125</v>
      </c>
      <c r="E21" s="238" t="s">
        <v>125</v>
      </c>
      <c r="F21" s="348" t="s">
        <v>125</v>
      </c>
      <c r="G21" s="238" t="s">
        <v>125</v>
      </c>
      <c r="H21" s="238" t="s">
        <v>125</v>
      </c>
      <c r="I21" s="238" t="s">
        <v>125</v>
      </c>
      <c r="J21" s="238" t="s">
        <v>125</v>
      </c>
      <c r="K21" s="234" t="s">
        <v>125</v>
      </c>
      <c r="L21" s="234" t="s">
        <v>125</v>
      </c>
      <c r="M21" s="234" t="s">
        <v>125</v>
      </c>
      <c r="N21" s="238" t="s">
        <v>125</v>
      </c>
      <c r="O21" s="238" t="s">
        <v>125</v>
      </c>
      <c r="P21" s="238" t="s">
        <v>125</v>
      </c>
      <c r="Q21" s="255" t="s">
        <v>125</v>
      </c>
      <c r="R21" s="238" t="s">
        <v>125</v>
      </c>
      <c r="S21" s="238" t="s">
        <v>125</v>
      </c>
      <c r="T21" s="259" t="s">
        <v>125</v>
      </c>
      <c r="U21" s="229">
        <f>SUM(B21:T21)</f>
        <v>0</v>
      </c>
    </row>
    <row r="22" spans="1:21" ht="18.75" customHeight="1">
      <c r="A22" s="238">
        <v>5411800</v>
      </c>
      <c r="B22" s="234">
        <v>40000</v>
      </c>
      <c r="C22" s="234">
        <f>16000+5600</f>
        <v>21600</v>
      </c>
      <c r="D22" s="238" t="s">
        <v>125</v>
      </c>
      <c r="E22" s="238" t="s">
        <v>125</v>
      </c>
      <c r="F22" s="348" t="s">
        <v>125</v>
      </c>
      <c r="G22" s="238" t="s">
        <v>125</v>
      </c>
      <c r="H22" s="238" t="s">
        <v>125</v>
      </c>
      <c r="I22" s="238" t="s">
        <v>125</v>
      </c>
      <c r="J22" s="238" t="s">
        <v>125</v>
      </c>
      <c r="K22" s="234">
        <v>211340</v>
      </c>
      <c r="L22" s="252" t="s">
        <v>125</v>
      </c>
      <c r="M22" s="252" t="s">
        <v>125</v>
      </c>
      <c r="N22" s="238" t="s">
        <v>125</v>
      </c>
      <c r="O22" s="238" t="s">
        <v>125</v>
      </c>
      <c r="P22" s="238" t="s">
        <v>125</v>
      </c>
      <c r="Q22" s="238" t="s">
        <v>125</v>
      </c>
      <c r="R22" s="238" t="s">
        <v>125</v>
      </c>
      <c r="S22" s="238" t="s">
        <v>125</v>
      </c>
      <c r="T22" s="238" t="s">
        <v>125</v>
      </c>
      <c r="U22" s="229">
        <f>SUM(B22:T22)</f>
        <v>272940</v>
      </c>
    </row>
    <row r="23" spans="1:21" s="59" customFormat="1" ht="18.75" customHeight="1">
      <c r="A23" s="361" t="s">
        <v>199</v>
      </c>
      <c r="B23" s="362">
        <f>SUM(B18:B22)</f>
        <v>53400</v>
      </c>
      <c r="C23" s="362">
        <f>SUM(C18:C22)</f>
        <v>70600</v>
      </c>
      <c r="D23" s="361" t="s">
        <v>125</v>
      </c>
      <c r="E23" s="361" t="s">
        <v>125</v>
      </c>
      <c r="F23" s="375" t="s">
        <v>125</v>
      </c>
      <c r="G23" s="361" t="s">
        <v>125</v>
      </c>
      <c r="H23" s="361" t="s">
        <v>125</v>
      </c>
      <c r="I23" s="361" t="s">
        <v>125</v>
      </c>
      <c r="J23" s="361" t="s">
        <v>125</v>
      </c>
      <c r="K23" s="362">
        <f>SUM(K22)</f>
        <v>211340</v>
      </c>
      <c r="L23" s="376">
        <f>SUM(L20:L22)</f>
        <v>119500</v>
      </c>
      <c r="M23" s="376" t="s">
        <v>125</v>
      </c>
      <c r="N23" s="361" t="s">
        <v>125</v>
      </c>
      <c r="O23" s="361" t="s">
        <v>125</v>
      </c>
      <c r="P23" s="361" t="s">
        <v>125</v>
      </c>
      <c r="Q23" s="370" t="s">
        <v>125</v>
      </c>
      <c r="R23" s="361" t="s">
        <v>125</v>
      </c>
      <c r="S23" s="361" t="s">
        <v>125</v>
      </c>
      <c r="T23" s="373" t="s">
        <v>125</v>
      </c>
      <c r="U23" s="374">
        <f>SUM(U18:U22)</f>
        <v>454840</v>
      </c>
    </row>
    <row r="24" spans="1:21" s="59" customFormat="1" ht="19.5" customHeight="1" thickBot="1">
      <c r="A24" s="240" t="s">
        <v>95</v>
      </c>
      <c r="B24" s="327">
        <f>SUM(B18:B22)</f>
        <v>53400</v>
      </c>
      <c r="C24" s="327">
        <f>SUM(C18:C22)</f>
        <v>70600</v>
      </c>
      <c r="D24" s="314" t="s">
        <v>111</v>
      </c>
      <c r="E24" s="315" t="s">
        <v>125</v>
      </c>
      <c r="F24" s="349" t="s">
        <v>125</v>
      </c>
      <c r="G24" s="358" t="s">
        <v>125</v>
      </c>
      <c r="H24" s="358" t="s">
        <v>125</v>
      </c>
      <c r="I24" s="358" t="s">
        <v>125</v>
      </c>
      <c r="J24" s="358" t="s">
        <v>125</v>
      </c>
      <c r="K24" s="349">
        <f>SUM(K18:K22)</f>
        <v>211340</v>
      </c>
      <c r="L24" s="327">
        <f>SUM(L20:L22)</f>
        <v>119500</v>
      </c>
      <c r="M24" s="314" t="s">
        <v>125</v>
      </c>
      <c r="N24" s="315" t="s">
        <v>125</v>
      </c>
      <c r="O24" s="315" t="s">
        <v>125</v>
      </c>
      <c r="P24" s="315" t="s">
        <v>125</v>
      </c>
      <c r="Q24" s="319" t="s">
        <v>125</v>
      </c>
      <c r="R24" s="315" t="s">
        <v>125</v>
      </c>
      <c r="S24" s="320">
        <f>SUM(S20:S23)</f>
        <v>0</v>
      </c>
      <c r="T24" s="321" t="s">
        <v>125</v>
      </c>
      <c r="U24" s="327">
        <f>SUM(B24:T24)</f>
        <v>454840</v>
      </c>
    </row>
    <row r="25" spans="1:21" ht="19.5" thickTop="1">
      <c r="A25" s="242">
        <v>5420000</v>
      </c>
      <c r="B25" s="286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81"/>
      <c r="R25" s="233" t="s">
        <v>125</v>
      </c>
      <c r="S25" s="233"/>
      <c r="T25" s="282"/>
      <c r="U25" s="233"/>
    </row>
    <row r="26" spans="1:21" ht="18.75">
      <c r="A26" s="238">
        <v>5420700</v>
      </c>
      <c r="B26" s="238" t="s">
        <v>125</v>
      </c>
      <c r="C26" s="238" t="s">
        <v>125</v>
      </c>
      <c r="D26" s="238" t="s">
        <v>125</v>
      </c>
      <c r="E26" s="238" t="s">
        <v>125</v>
      </c>
      <c r="F26" s="238" t="s">
        <v>125</v>
      </c>
      <c r="G26" s="238" t="s">
        <v>125</v>
      </c>
      <c r="H26" s="238" t="s">
        <v>125</v>
      </c>
      <c r="I26" s="238" t="s">
        <v>125</v>
      </c>
      <c r="J26" s="238" t="s">
        <v>125</v>
      </c>
      <c r="K26" s="234">
        <v>318330</v>
      </c>
      <c r="L26" s="235" t="s">
        <v>125</v>
      </c>
      <c r="M26" s="235" t="s">
        <v>125</v>
      </c>
      <c r="N26" s="238" t="s">
        <v>125</v>
      </c>
      <c r="O26" s="238" t="s">
        <v>125</v>
      </c>
      <c r="P26" s="238" t="s">
        <v>125</v>
      </c>
      <c r="Q26" s="255" t="s">
        <v>125</v>
      </c>
      <c r="R26" s="235" t="s">
        <v>111</v>
      </c>
      <c r="S26" s="238" t="s">
        <v>125</v>
      </c>
      <c r="T26" s="259" t="s">
        <v>125</v>
      </c>
      <c r="U26" s="234">
        <f>SUM(K26:T26)</f>
        <v>318330</v>
      </c>
    </row>
    <row r="27" spans="1:21" ht="18.75">
      <c r="A27" s="238">
        <v>5420900</v>
      </c>
      <c r="B27" s="238" t="s">
        <v>125</v>
      </c>
      <c r="C27" s="238" t="s">
        <v>125</v>
      </c>
      <c r="D27" s="238" t="s">
        <v>125</v>
      </c>
      <c r="E27" s="238" t="s">
        <v>125</v>
      </c>
      <c r="F27" s="238" t="s">
        <v>125</v>
      </c>
      <c r="G27" s="238" t="s">
        <v>125</v>
      </c>
      <c r="H27" s="238" t="s">
        <v>125</v>
      </c>
      <c r="I27" s="238" t="s">
        <v>125</v>
      </c>
      <c r="J27" s="238" t="s">
        <v>125</v>
      </c>
      <c r="K27" s="238"/>
      <c r="L27" s="234" t="s">
        <v>125</v>
      </c>
      <c r="M27" s="234" t="s">
        <v>125</v>
      </c>
      <c r="N27" s="238" t="s">
        <v>125</v>
      </c>
      <c r="O27" s="238" t="s">
        <v>125</v>
      </c>
      <c r="P27" s="238" t="s">
        <v>125</v>
      </c>
      <c r="Q27" s="255" t="s">
        <v>125</v>
      </c>
      <c r="R27" s="234" t="s">
        <v>125</v>
      </c>
      <c r="S27" s="234" t="s">
        <v>111</v>
      </c>
      <c r="T27" s="259" t="s">
        <v>125</v>
      </c>
      <c r="U27" s="234" t="s">
        <v>125</v>
      </c>
    </row>
    <row r="28" spans="1:21" ht="18.75">
      <c r="A28" s="238">
        <v>5421000</v>
      </c>
      <c r="B28" s="234" t="s">
        <v>125</v>
      </c>
      <c r="C28" s="238" t="s">
        <v>125</v>
      </c>
      <c r="D28" s="238" t="s">
        <v>125</v>
      </c>
      <c r="E28" s="238" t="s">
        <v>125</v>
      </c>
      <c r="F28" s="238" t="s">
        <v>125</v>
      </c>
      <c r="G28" s="264" t="s">
        <v>125</v>
      </c>
      <c r="H28" s="238" t="s">
        <v>125</v>
      </c>
      <c r="I28" s="238" t="s">
        <v>125</v>
      </c>
      <c r="J28" s="238" t="s">
        <v>125</v>
      </c>
      <c r="K28" s="234" t="s">
        <v>125</v>
      </c>
      <c r="L28" s="234">
        <v>4472000</v>
      </c>
      <c r="M28" s="234" t="s">
        <v>125</v>
      </c>
      <c r="N28" s="238" t="s">
        <v>125</v>
      </c>
      <c r="O28" s="238" t="s">
        <v>125</v>
      </c>
      <c r="P28" s="238" t="s">
        <v>125</v>
      </c>
      <c r="Q28" s="255" t="s">
        <v>125</v>
      </c>
      <c r="R28" s="238" t="s">
        <v>125</v>
      </c>
      <c r="S28" s="234" t="s">
        <v>125</v>
      </c>
      <c r="T28" s="259" t="s">
        <v>125</v>
      </c>
      <c r="U28" s="234">
        <f>SUM(B28:T28)</f>
        <v>4472000</v>
      </c>
    </row>
    <row r="29" spans="1:21" ht="18" customHeight="1">
      <c r="A29" s="250">
        <v>5421100</v>
      </c>
      <c r="B29" s="254" t="s">
        <v>125</v>
      </c>
      <c r="C29" s="250" t="s">
        <v>125</v>
      </c>
      <c r="D29" s="250" t="s">
        <v>125</v>
      </c>
      <c r="E29" s="254" t="s">
        <v>125</v>
      </c>
      <c r="F29" s="250" t="s">
        <v>125</v>
      </c>
      <c r="G29" s="250" t="s">
        <v>125</v>
      </c>
      <c r="H29" s="250" t="s">
        <v>125</v>
      </c>
      <c r="I29" s="250" t="s">
        <v>125</v>
      </c>
      <c r="J29" s="250" t="s">
        <v>125</v>
      </c>
      <c r="K29" s="254" t="s">
        <v>125</v>
      </c>
      <c r="L29" s="254" t="s">
        <v>125</v>
      </c>
      <c r="M29" s="254" t="s">
        <v>125</v>
      </c>
      <c r="N29" s="250" t="s">
        <v>125</v>
      </c>
      <c r="O29" s="250" t="s">
        <v>125</v>
      </c>
      <c r="P29" s="250" t="s">
        <v>125</v>
      </c>
      <c r="Q29" s="297" t="s">
        <v>125</v>
      </c>
      <c r="R29" s="250" t="s">
        <v>125</v>
      </c>
      <c r="S29" s="254" t="s">
        <v>125</v>
      </c>
      <c r="T29" s="298" t="s">
        <v>125</v>
      </c>
      <c r="U29" s="234">
        <f>SUM(B29:T29)</f>
        <v>0</v>
      </c>
    </row>
    <row r="30" spans="1:21" s="59" customFormat="1" ht="18" customHeight="1">
      <c r="A30" s="361" t="s">
        <v>199</v>
      </c>
      <c r="B30" s="362" t="s">
        <v>125</v>
      </c>
      <c r="C30" s="361" t="s">
        <v>125</v>
      </c>
      <c r="D30" s="361" t="s">
        <v>125</v>
      </c>
      <c r="E30" s="362" t="s">
        <v>125</v>
      </c>
      <c r="F30" s="361" t="s">
        <v>125</v>
      </c>
      <c r="G30" s="361" t="s">
        <v>125</v>
      </c>
      <c r="H30" s="361"/>
      <c r="I30" s="361"/>
      <c r="J30" s="361"/>
      <c r="K30" s="362">
        <f>SUM(K26:K29)</f>
        <v>318330</v>
      </c>
      <c r="L30" s="362">
        <f>SUM(L28:L29)</f>
        <v>4472000</v>
      </c>
      <c r="M30" s="362" t="s">
        <v>125</v>
      </c>
      <c r="N30" s="361" t="s">
        <v>125</v>
      </c>
      <c r="O30" s="361" t="s">
        <v>125</v>
      </c>
      <c r="P30" s="361" t="s">
        <v>125</v>
      </c>
      <c r="Q30" s="370" t="s">
        <v>125</v>
      </c>
      <c r="R30" s="361" t="s">
        <v>125</v>
      </c>
      <c r="S30" s="362" t="s">
        <v>125</v>
      </c>
      <c r="T30" s="373" t="s">
        <v>125</v>
      </c>
      <c r="U30" s="362">
        <f>SUM(U26:U29)</f>
        <v>4790330</v>
      </c>
    </row>
    <row r="31" spans="1:21" s="59" customFormat="1" ht="18" customHeight="1" thickBot="1">
      <c r="A31" s="240" t="s">
        <v>95</v>
      </c>
      <c r="B31" s="314" t="s">
        <v>125</v>
      </c>
      <c r="C31" s="315" t="s">
        <v>125</v>
      </c>
      <c r="D31" s="315" t="s">
        <v>125</v>
      </c>
      <c r="E31" s="327" t="s">
        <v>125</v>
      </c>
      <c r="F31" s="315" t="s">
        <v>125</v>
      </c>
      <c r="G31" s="315" t="s">
        <v>125</v>
      </c>
      <c r="H31" s="315" t="s">
        <v>125</v>
      </c>
      <c r="I31" s="315" t="s">
        <v>125</v>
      </c>
      <c r="J31" s="315" t="s">
        <v>125</v>
      </c>
      <c r="K31" s="327">
        <f>SUM(K26:K29)</f>
        <v>318330</v>
      </c>
      <c r="L31" s="327">
        <f>SUM(L26:L29)</f>
        <v>4472000</v>
      </c>
      <c r="M31" s="314" t="s">
        <v>125</v>
      </c>
      <c r="N31" s="315" t="s">
        <v>125</v>
      </c>
      <c r="O31" s="315" t="s">
        <v>125</v>
      </c>
      <c r="P31" s="315" t="s">
        <v>125</v>
      </c>
      <c r="Q31" s="319" t="s">
        <v>125</v>
      </c>
      <c r="R31" s="314" t="s">
        <v>125</v>
      </c>
      <c r="S31" s="327" t="s">
        <v>125</v>
      </c>
      <c r="T31" s="322" t="s">
        <v>125</v>
      </c>
      <c r="U31" s="327">
        <f>SUM(B31:S31)</f>
        <v>4790330</v>
      </c>
    </row>
    <row r="32" ht="19.5" thickTop="1"/>
  </sheetData>
  <sheetProtection/>
  <mergeCells count="9">
    <mergeCell ref="P1:Q1"/>
    <mergeCell ref="R1:S1"/>
    <mergeCell ref="U1:U3"/>
    <mergeCell ref="B1:C1"/>
    <mergeCell ref="D1:E1"/>
    <mergeCell ref="F1:G1"/>
    <mergeCell ref="H1:I1"/>
    <mergeCell ref="K1:M1"/>
    <mergeCell ref="N1:O1"/>
  </mergeCells>
  <printOptions/>
  <pageMargins left="0.16" right="0.17" top="0.27" bottom="0.16" header="0.21" footer="0.1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6"/>
  <sheetViews>
    <sheetView zoomScale="90" zoomScaleNormal="90" zoomScalePageLayoutView="0" workbookViewId="0" topLeftCell="A1">
      <selection activeCell="T15" sqref="T15"/>
    </sheetView>
  </sheetViews>
  <sheetFormatPr defaultColWidth="9.140625" defaultRowHeight="21.75"/>
  <cols>
    <col min="1" max="1" width="10.421875" style="54" customWidth="1"/>
    <col min="2" max="2" width="9.140625" style="54" customWidth="1"/>
    <col min="3" max="3" width="6.57421875" style="54" customWidth="1"/>
    <col min="4" max="4" width="7.140625" style="54" customWidth="1"/>
    <col min="5" max="5" width="6.57421875" style="54" customWidth="1"/>
    <col min="6" max="6" width="7.8515625" style="54" customWidth="1"/>
    <col min="7" max="7" width="6.8515625" style="54" customWidth="1"/>
    <col min="8" max="8" width="5.421875" style="54" customWidth="1"/>
    <col min="9" max="10" width="6.57421875" style="54" customWidth="1"/>
    <col min="11" max="11" width="6.7109375" style="54" customWidth="1"/>
    <col min="12" max="12" width="7.140625" style="54" customWidth="1"/>
    <col min="13" max="13" width="6.00390625" style="54" customWidth="1"/>
    <col min="14" max="14" width="6.28125" style="54" customWidth="1"/>
    <col min="15" max="15" width="7.140625" style="54" customWidth="1"/>
    <col min="16" max="16" width="6.57421875" style="54" customWidth="1"/>
    <col min="17" max="18" width="7.28125" style="54" customWidth="1"/>
    <col min="19" max="19" width="6.140625" style="54" customWidth="1"/>
    <col min="20" max="20" width="12.57421875" style="54" customWidth="1"/>
    <col min="21" max="21" width="10.8515625" style="54" customWidth="1"/>
    <col min="22" max="16384" width="9.140625" style="54" customWidth="1"/>
  </cols>
  <sheetData>
    <row r="1" spans="1:21" ht="18.75">
      <c r="A1" s="250" t="s">
        <v>178</v>
      </c>
      <c r="B1" s="499" t="s">
        <v>179</v>
      </c>
      <c r="C1" s="500"/>
      <c r="D1" s="235" t="s">
        <v>128</v>
      </c>
      <c r="E1" s="500" t="s">
        <v>128</v>
      </c>
      <c r="F1" s="500"/>
      <c r="G1" s="501" t="s">
        <v>129</v>
      </c>
      <c r="H1" s="499"/>
      <c r="I1" s="499" t="s">
        <v>130</v>
      </c>
      <c r="J1" s="500"/>
      <c r="K1" s="235" t="s">
        <v>131</v>
      </c>
      <c r="L1" s="500" t="s">
        <v>132</v>
      </c>
      <c r="M1" s="500"/>
      <c r="N1" s="500" t="s">
        <v>133</v>
      </c>
      <c r="O1" s="500"/>
      <c r="P1" s="500" t="s">
        <v>134</v>
      </c>
      <c r="Q1" s="500"/>
      <c r="R1" s="487" t="s">
        <v>135</v>
      </c>
      <c r="S1" s="496"/>
      <c r="T1" s="235" t="s">
        <v>136</v>
      </c>
      <c r="U1" s="502" t="s">
        <v>48</v>
      </c>
    </row>
    <row r="2" spans="1:21" ht="47.25">
      <c r="A2" s="233" t="s">
        <v>201</v>
      </c>
      <c r="B2" s="234" t="s">
        <v>181</v>
      </c>
      <c r="C2" s="234" t="s">
        <v>182</v>
      </c>
      <c r="D2" s="235" t="s">
        <v>183</v>
      </c>
      <c r="E2" s="235" t="s">
        <v>183</v>
      </c>
      <c r="F2" s="235" t="s">
        <v>184</v>
      </c>
      <c r="G2" s="235" t="s">
        <v>183</v>
      </c>
      <c r="H2" s="235" t="s">
        <v>184</v>
      </c>
      <c r="I2" s="235" t="s">
        <v>187</v>
      </c>
      <c r="J2" s="235" t="s">
        <v>188</v>
      </c>
      <c r="K2" s="235" t="s">
        <v>189</v>
      </c>
      <c r="L2" s="235" t="s">
        <v>190</v>
      </c>
      <c r="M2" s="235" t="s">
        <v>191</v>
      </c>
      <c r="N2" s="235" t="s">
        <v>192</v>
      </c>
      <c r="O2" s="235" t="s">
        <v>193</v>
      </c>
      <c r="P2" s="235" t="s">
        <v>194</v>
      </c>
      <c r="Q2" s="235" t="s">
        <v>195</v>
      </c>
      <c r="R2" s="234" t="s">
        <v>196</v>
      </c>
      <c r="S2" s="235" t="s">
        <v>197</v>
      </c>
      <c r="T2" s="235" t="s">
        <v>198</v>
      </c>
      <c r="U2" s="503"/>
    </row>
    <row r="3" spans="1:21" ht="18.75">
      <c r="A3" s="237">
        <v>5510000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ht="18.75">
      <c r="A4" s="238">
        <v>5510100</v>
      </c>
      <c r="B4" s="234">
        <v>25000</v>
      </c>
      <c r="C4" s="238" t="s">
        <v>125</v>
      </c>
      <c r="D4" s="238" t="s">
        <v>125</v>
      </c>
      <c r="E4" s="238" t="s">
        <v>126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38" t="s">
        <v>125</v>
      </c>
      <c r="K4" s="238" t="s">
        <v>125</v>
      </c>
      <c r="L4" s="238" t="s">
        <v>125</v>
      </c>
      <c r="M4" s="238" t="s">
        <v>125</v>
      </c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8" t="s">
        <v>125</v>
      </c>
      <c r="T4" s="238" t="s">
        <v>125</v>
      </c>
      <c r="U4" s="234">
        <f>SUM(B4:T4)</f>
        <v>25000</v>
      </c>
    </row>
    <row r="5" spans="1:21" s="59" customFormat="1" ht="18.75">
      <c r="A5" s="361" t="s">
        <v>199</v>
      </c>
      <c r="B5" s="362">
        <f>SUM(B4)</f>
        <v>25000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50">
        <f>SUM(U4)</f>
        <v>25000</v>
      </c>
    </row>
    <row r="6" spans="1:21" s="59" customFormat="1" ht="18" customHeight="1" thickBot="1">
      <c r="A6" s="240" t="s">
        <v>95</v>
      </c>
      <c r="B6" s="327">
        <v>25000</v>
      </c>
      <c r="C6" s="240" t="s">
        <v>125</v>
      </c>
      <c r="D6" s="240" t="s">
        <v>125</v>
      </c>
      <c r="E6" s="240" t="s">
        <v>125</v>
      </c>
      <c r="F6" s="240" t="s">
        <v>125</v>
      </c>
      <c r="G6" s="327" t="s">
        <v>125</v>
      </c>
      <c r="H6" s="240" t="s">
        <v>125</v>
      </c>
      <c r="I6" s="240" t="s">
        <v>125</v>
      </c>
      <c r="J6" s="240" t="s">
        <v>125</v>
      </c>
      <c r="K6" s="240" t="s">
        <v>125</v>
      </c>
      <c r="L6" s="240" t="s">
        <v>125</v>
      </c>
      <c r="M6" s="240" t="s">
        <v>111</v>
      </c>
      <c r="N6" s="240" t="s">
        <v>125</v>
      </c>
      <c r="O6" s="240" t="s">
        <v>125</v>
      </c>
      <c r="P6" s="240" t="s">
        <v>125</v>
      </c>
      <c r="Q6" s="240" t="s">
        <v>125</v>
      </c>
      <c r="R6" s="240" t="s">
        <v>125</v>
      </c>
      <c r="S6" s="240" t="s">
        <v>125</v>
      </c>
      <c r="T6" s="240" t="s">
        <v>125</v>
      </c>
      <c r="U6" s="350">
        <f>SUM(B6:T6)</f>
        <v>25000</v>
      </c>
    </row>
    <row r="7" spans="1:21" ht="19.5" thickTop="1">
      <c r="A7" s="290" t="s">
        <v>306</v>
      </c>
      <c r="B7" s="233"/>
      <c r="C7" s="233"/>
      <c r="D7" s="233"/>
      <c r="E7" s="229" t="s">
        <v>125</v>
      </c>
      <c r="F7" s="229" t="s">
        <v>125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</row>
    <row r="8" spans="1:21" ht="18.75">
      <c r="A8" s="235" t="s">
        <v>307</v>
      </c>
      <c r="B8" s="238" t="s">
        <v>125</v>
      </c>
      <c r="C8" s="238" t="s">
        <v>125</v>
      </c>
      <c r="D8" s="238" t="s">
        <v>125</v>
      </c>
      <c r="E8" s="238" t="s">
        <v>125</v>
      </c>
      <c r="F8" s="238" t="s">
        <v>125</v>
      </c>
      <c r="G8" s="238" t="s">
        <v>125</v>
      </c>
      <c r="H8" s="238" t="s">
        <v>125</v>
      </c>
      <c r="I8" s="238" t="s">
        <v>125</v>
      </c>
      <c r="J8" s="238" t="s">
        <v>125</v>
      </c>
      <c r="K8" s="238" t="s">
        <v>125</v>
      </c>
      <c r="L8" s="238" t="s">
        <v>125</v>
      </c>
      <c r="M8" s="238" t="s">
        <v>125</v>
      </c>
      <c r="N8" s="238" t="s">
        <v>125</v>
      </c>
      <c r="O8" s="238" t="s">
        <v>125</v>
      </c>
      <c r="P8" s="238" t="s">
        <v>125</v>
      </c>
      <c r="Q8" s="238" t="s">
        <v>125</v>
      </c>
      <c r="R8" s="238" t="s">
        <v>125</v>
      </c>
      <c r="S8" s="238" t="s">
        <v>125</v>
      </c>
      <c r="T8" s="234">
        <v>66032</v>
      </c>
      <c r="U8" s="234">
        <f aca="true" t="shared" si="0" ref="U8:U16">SUM(T8)</f>
        <v>66032</v>
      </c>
    </row>
    <row r="9" spans="1:21" ht="18.75">
      <c r="A9" s="235" t="s">
        <v>308</v>
      </c>
      <c r="B9" s="238" t="s">
        <v>125</v>
      </c>
      <c r="C9" s="238" t="s">
        <v>125</v>
      </c>
      <c r="D9" s="238"/>
      <c r="E9" s="254" t="s">
        <v>125</v>
      </c>
      <c r="F9" s="254" t="s">
        <v>125</v>
      </c>
      <c r="G9" s="238" t="s">
        <v>125</v>
      </c>
      <c r="H9" s="238" t="s">
        <v>125</v>
      </c>
      <c r="I9" s="238" t="s">
        <v>125</v>
      </c>
      <c r="J9" s="238" t="s">
        <v>125</v>
      </c>
      <c r="K9" s="238" t="s">
        <v>125</v>
      </c>
      <c r="L9" s="238" t="s">
        <v>125</v>
      </c>
      <c r="M9" s="238" t="s">
        <v>125</v>
      </c>
      <c r="N9" s="238" t="s">
        <v>125</v>
      </c>
      <c r="O9" s="238" t="s">
        <v>125</v>
      </c>
      <c r="P9" s="238" t="s">
        <v>125</v>
      </c>
      <c r="Q9" s="238" t="s">
        <v>125</v>
      </c>
      <c r="R9" s="238" t="s">
        <v>125</v>
      </c>
      <c r="S9" s="238" t="s">
        <v>125</v>
      </c>
      <c r="T9" s="234">
        <v>10069000</v>
      </c>
      <c r="U9" s="234">
        <f t="shared" si="0"/>
        <v>10069000</v>
      </c>
    </row>
    <row r="10" spans="1:21" ht="18.75">
      <c r="A10" s="235" t="s">
        <v>309</v>
      </c>
      <c r="B10" s="238" t="s">
        <v>125</v>
      </c>
      <c r="C10" s="238" t="s">
        <v>125</v>
      </c>
      <c r="D10" s="238"/>
      <c r="E10" s="254" t="s">
        <v>125</v>
      </c>
      <c r="F10" s="254" t="s">
        <v>125</v>
      </c>
      <c r="G10" s="259" t="s">
        <v>125</v>
      </c>
      <c r="H10" s="238" t="s">
        <v>125</v>
      </c>
      <c r="I10" s="238" t="s">
        <v>125</v>
      </c>
      <c r="J10" s="238" t="s">
        <v>125</v>
      </c>
      <c r="K10" s="238" t="s">
        <v>125</v>
      </c>
      <c r="L10" s="238" t="s">
        <v>125</v>
      </c>
      <c r="M10" s="238" t="s">
        <v>125</v>
      </c>
      <c r="N10" s="238" t="s">
        <v>125</v>
      </c>
      <c r="O10" s="238" t="s">
        <v>125</v>
      </c>
      <c r="P10" s="291" t="s">
        <v>125</v>
      </c>
      <c r="Q10" s="238" t="s">
        <v>125</v>
      </c>
      <c r="R10" s="238" t="s">
        <v>125</v>
      </c>
      <c r="S10" s="238" t="s">
        <v>125</v>
      </c>
      <c r="T10" s="234">
        <v>2633600</v>
      </c>
      <c r="U10" s="234">
        <f t="shared" si="0"/>
        <v>2633600</v>
      </c>
    </row>
    <row r="11" spans="1:21" ht="18.75">
      <c r="A11" s="235" t="s">
        <v>310</v>
      </c>
      <c r="B11" s="238" t="s">
        <v>125</v>
      </c>
      <c r="C11" s="238" t="s">
        <v>125</v>
      </c>
      <c r="D11" s="238"/>
      <c r="E11" s="254" t="s">
        <v>125</v>
      </c>
      <c r="F11" s="254" t="s">
        <v>125</v>
      </c>
      <c r="G11" s="238" t="s">
        <v>125</v>
      </c>
      <c r="H11" s="238" t="s">
        <v>125</v>
      </c>
      <c r="I11" s="238" t="s">
        <v>125</v>
      </c>
      <c r="J11" s="238" t="s">
        <v>125</v>
      </c>
      <c r="K11" s="238" t="s">
        <v>125</v>
      </c>
      <c r="L11" s="238" t="s">
        <v>125</v>
      </c>
      <c r="M11" s="238" t="s">
        <v>125</v>
      </c>
      <c r="N11" s="238" t="s">
        <v>125</v>
      </c>
      <c r="O11" s="238" t="s">
        <v>125</v>
      </c>
      <c r="P11" s="238" t="s">
        <v>125</v>
      </c>
      <c r="Q11" s="238" t="s">
        <v>125</v>
      </c>
      <c r="R11" s="238" t="s">
        <v>125</v>
      </c>
      <c r="S11" s="238" t="s">
        <v>125</v>
      </c>
      <c r="T11" s="234">
        <v>125500</v>
      </c>
      <c r="U11" s="234">
        <f t="shared" si="0"/>
        <v>125500</v>
      </c>
    </row>
    <row r="12" spans="1:21" ht="18" customHeight="1">
      <c r="A12" s="235" t="s">
        <v>311</v>
      </c>
      <c r="B12" s="238" t="s">
        <v>125</v>
      </c>
      <c r="C12" s="238" t="s">
        <v>125</v>
      </c>
      <c r="D12" s="238"/>
      <c r="E12" s="238" t="s">
        <v>111</v>
      </c>
      <c r="F12" s="238" t="s">
        <v>111</v>
      </c>
      <c r="G12" s="238" t="s">
        <v>125</v>
      </c>
      <c r="H12" s="238" t="s">
        <v>125</v>
      </c>
      <c r="I12" s="238" t="s">
        <v>125</v>
      </c>
      <c r="J12" s="238" t="s">
        <v>125</v>
      </c>
      <c r="K12" s="238" t="s">
        <v>125</v>
      </c>
      <c r="L12" s="238" t="s">
        <v>125</v>
      </c>
      <c r="M12" s="238" t="s">
        <v>125</v>
      </c>
      <c r="N12" s="238" t="s">
        <v>125</v>
      </c>
      <c r="O12" s="238" t="s">
        <v>125</v>
      </c>
      <c r="P12" s="238" t="s">
        <v>125</v>
      </c>
      <c r="Q12" s="238" t="s">
        <v>125</v>
      </c>
      <c r="R12" s="238" t="s">
        <v>125</v>
      </c>
      <c r="S12" s="238" t="s">
        <v>125</v>
      </c>
      <c r="T12" s="234">
        <v>891597</v>
      </c>
      <c r="U12" s="234">
        <f t="shared" si="0"/>
        <v>891597</v>
      </c>
    </row>
    <row r="13" spans="1:21" ht="18.75">
      <c r="A13" s="235" t="s">
        <v>312</v>
      </c>
      <c r="B13" s="238" t="s">
        <v>125</v>
      </c>
      <c r="C13" s="238" t="s">
        <v>125</v>
      </c>
      <c r="D13" s="238" t="s">
        <v>125</v>
      </c>
      <c r="E13" s="238" t="s">
        <v>111</v>
      </c>
      <c r="F13" s="238" t="s">
        <v>111</v>
      </c>
      <c r="G13" s="238" t="s">
        <v>125</v>
      </c>
      <c r="H13" s="238" t="s">
        <v>125</v>
      </c>
      <c r="I13" s="238" t="s">
        <v>125</v>
      </c>
      <c r="J13" s="238" t="s">
        <v>125</v>
      </c>
      <c r="K13" s="238" t="s">
        <v>125</v>
      </c>
      <c r="L13" s="238" t="s">
        <v>125</v>
      </c>
      <c r="M13" s="238" t="s">
        <v>125</v>
      </c>
      <c r="N13" s="238" t="s">
        <v>125</v>
      </c>
      <c r="O13" s="238" t="s">
        <v>125</v>
      </c>
      <c r="P13" s="238" t="s">
        <v>125</v>
      </c>
      <c r="Q13" s="238" t="s">
        <v>125</v>
      </c>
      <c r="R13" s="238" t="s">
        <v>125</v>
      </c>
      <c r="S13" s="238" t="s">
        <v>125</v>
      </c>
      <c r="T13" s="234">
        <v>140000</v>
      </c>
      <c r="U13" s="234">
        <f t="shared" si="0"/>
        <v>140000</v>
      </c>
    </row>
    <row r="14" spans="1:21" ht="18.75">
      <c r="A14" s="235" t="s">
        <v>313</v>
      </c>
      <c r="B14" s="238" t="s">
        <v>111</v>
      </c>
      <c r="C14" s="238" t="s">
        <v>111</v>
      </c>
      <c r="D14" s="238"/>
      <c r="E14" s="238" t="s">
        <v>111</v>
      </c>
      <c r="F14" s="238" t="s">
        <v>111</v>
      </c>
      <c r="G14" s="238" t="s">
        <v>111</v>
      </c>
      <c r="H14" s="238" t="s">
        <v>111</v>
      </c>
      <c r="I14" s="238" t="s">
        <v>111</v>
      </c>
      <c r="J14" s="238" t="s">
        <v>111</v>
      </c>
      <c r="K14" s="238" t="s">
        <v>111</v>
      </c>
      <c r="L14" s="238" t="s">
        <v>111</v>
      </c>
      <c r="M14" s="238" t="s">
        <v>111</v>
      </c>
      <c r="N14" s="238" t="s">
        <v>111</v>
      </c>
      <c r="O14" s="238" t="s">
        <v>111</v>
      </c>
      <c r="P14" s="238" t="s">
        <v>111</v>
      </c>
      <c r="Q14" s="238" t="s">
        <v>111</v>
      </c>
      <c r="R14" s="238" t="s">
        <v>111</v>
      </c>
      <c r="S14" s="238" t="s">
        <v>111</v>
      </c>
      <c r="T14" s="234">
        <v>0</v>
      </c>
      <c r="U14" s="234">
        <f t="shared" si="0"/>
        <v>0</v>
      </c>
    </row>
    <row r="15" spans="1:21" s="59" customFormat="1" ht="19.5" customHeight="1">
      <c r="A15" s="377" t="s">
        <v>199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2">
        <f>SUM(T8:T14)</f>
        <v>13925729</v>
      </c>
      <c r="U15" s="362">
        <f>SUM(U8:U14)</f>
        <v>13925729</v>
      </c>
    </row>
    <row r="16" spans="1:21" s="59" customFormat="1" ht="18.75" customHeight="1" thickBot="1">
      <c r="A16" s="240" t="s">
        <v>95</v>
      </c>
      <c r="B16" s="240" t="s">
        <v>125</v>
      </c>
      <c r="C16" s="240" t="s">
        <v>125</v>
      </c>
      <c r="D16" s="240" t="s">
        <v>125</v>
      </c>
      <c r="E16" s="240"/>
      <c r="F16" s="240"/>
      <c r="G16" s="240" t="s">
        <v>125</v>
      </c>
      <c r="H16" s="240" t="s">
        <v>125</v>
      </c>
      <c r="I16" s="240" t="s">
        <v>125</v>
      </c>
      <c r="J16" s="240" t="s">
        <v>125</v>
      </c>
      <c r="K16" s="240" t="s">
        <v>125</v>
      </c>
      <c r="L16" s="240" t="s">
        <v>125</v>
      </c>
      <c r="M16" s="240" t="s">
        <v>125</v>
      </c>
      <c r="N16" s="240" t="s">
        <v>125</v>
      </c>
      <c r="O16" s="240" t="s">
        <v>125</v>
      </c>
      <c r="P16" s="240" t="s">
        <v>125</v>
      </c>
      <c r="Q16" s="240" t="s">
        <v>125</v>
      </c>
      <c r="R16" s="240" t="s">
        <v>125</v>
      </c>
      <c r="S16" s="240" t="s">
        <v>125</v>
      </c>
      <c r="T16" s="327">
        <f>SUM(T8:T14)</f>
        <v>13925729</v>
      </c>
      <c r="U16" s="327">
        <f t="shared" si="0"/>
        <v>13925729</v>
      </c>
    </row>
    <row r="17" ht="19.5" thickTop="1"/>
    <row r="20" ht="18.75">
      <c r="A20" s="79"/>
    </row>
    <row r="21" spans="1:21" ht="21">
      <c r="A21" s="79"/>
      <c r="B21" s="118" t="s">
        <v>205</v>
      </c>
      <c r="D21" s="118"/>
      <c r="E21" s="118"/>
      <c r="H21" s="118"/>
      <c r="I21" s="118" t="s">
        <v>206</v>
      </c>
      <c r="J21" s="118"/>
      <c r="K21" s="118"/>
      <c r="L21" s="118"/>
      <c r="M21" s="118"/>
      <c r="O21" s="118"/>
      <c r="P21" s="118" t="s">
        <v>207</v>
      </c>
      <c r="S21" s="118"/>
      <c r="T21" s="118"/>
      <c r="U21" s="118"/>
    </row>
    <row r="22" spans="1:21" ht="21">
      <c r="A22" s="79"/>
      <c r="B22" s="118" t="s">
        <v>221</v>
      </c>
      <c r="D22" s="118"/>
      <c r="E22" s="118"/>
      <c r="H22" s="118"/>
      <c r="I22" s="118" t="s">
        <v>213</v>
      </c>
      <c r="J22" s="118"/>
      <c r="K22" s="118"/>
      <c r="L22" s="118"/>
      <c r="M22" s="118"/>
      <c r="N22" s="118"/>
      <c r="O22" s="118"/>
      <c r="P22" s="118" t="s">
        <v>215</v>
      </c>
      <c r="R22" s="118"/>
      <c r="S22" s="118"/>
      <c r="T22" s="118"/>
      <c r="U22" s="118"/>
    </row>
    <row r="23" spans="1:21" ht="21">
      <c r="A23" s="79"/>
      <c r="B23" s="201" t="s">
        <v>210</v>
      </c>
      <c r="C23" s="292"/>
      <c r="D23" s="292"/>
      <c r="E23" s="292"/>
      <c r="F23" s="292"/>
      <c r="H23" s="118"/>
      <c r="I23" s="118" t="s">
        <v>211</v>
      </c>
      <c r="J23" s="118"/>
      <c r="K23" s="118"/>
      <c r="L23" s="118"/>
      <c r="M23" s="203"/>
      <c r="N23" s="203"/>
      <c r="O23" s="203"/>
      <c r="P23" s="203" t="s">
        <v>212</v>
      </c>
      <c r="Q23" s="203"/>
      <c r="R23" s="203"/>
      <c r="S23" s="203"/>
      <c r="T23" s="118"/>
      <c r="U23" s="118"/>
    </row>
    <row r="24" spans="1:21" ht="21">
      <c r="A24" s="79"/>
      <c r="B24" s="141"/>
      <c r="C24" s="118"/>
      <c r="D24" s="118"/>
      <c r="E24" s="118"/>
      <c r="F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ht="21">
      <c r="A25" s="79"/>
      <c r="B25" s="141"/>
      <c r="C25" s="118"/>
      <c r="D25" s="118"/>
      <c r="E25" s="118"/>
      <c r="F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ht="21">
      <c r="A26" s="79"/>
      <c r="B26" s="141"/>
      <c r="C26" s="118"/>
      <c r="D26" s="118"/>
      <c r="E26" s="118"/>
      <c r="F26" s="118"/>
      <c r="M26" s="118"/>
      <c r="N26" s="118"/>
      <c r="O26" s="118"/>
      <c r="P26" s="118"/>
      <c r="Q26" s="118"/>
      <c r="R26" s="118"/>
      <c r="S26" s="118"/>
      <c r="T26" s="118"/>
      <c r="U26" s="118"/>
    </row>
  </sheetData>
  <sheetProtection/>
  <mergeCells count="9">
    <mergeCell ref="P1:Q1"/>
    <mergeCell ref="R1:S1"/>
    <mergeCell ref="U1:U2"/>
    <mergeCell ref="B1:C1"/>
    <mergeCell ref="E1:F1"/>
    <mergeCell ref="G1:H1"/>
    <mergeCell ref="I1:J1"/>
    <mergeCell ref="L1:M1"/>
    <mergeCell ref="N1:O1"/>
  </mergeCells>
  <printOptions/>
  <pageMargins left="0.19" right="0.14" top="0.4" bottom="0.3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9"/>
  <sheetViews>
    <sheetView zoomScale="80" zoomScaleNormal="80" zoomScalePageLayoutView="0" workbookViewId="0" topLeftCell="A11">
      <selection activeCell="K11" sqref="K11"/>
    </sheetView>
  </sheetViews>
  <sheetFormatPr defaultColWidth="9.140625" defaultRowHeight="21.75"/>
  <cols>
    <col min="1" max="3" width="9.140625" style="54" customWidth="1"/>
    <col min="4" max="4" width="5.8515625" style="54" customWidth="1"/>
    <col min="5" max="5" width="8.421875" style="54" customWidth="1"/>
    <col min="6" max="6" width="6.8515625" style="54" customWidth="1"/>
    <col min="7" max="7" width="7.57421875" style="54" customWidth="1"/>
    <col min="8" max="8" width="5.8515625" style="54" customWidth="1"/>
    <col min="9" max="9" width="6.28125" style="54" customWidth="1"/>
    <col min="10" max="10" width="7.7109375" style="54" customWidth="1"/>
    <col min="11" max="11" width="7.28125" style="54" customWidth="1"/>
    <col min="12" max="12" width="8.00390625" style="54" customWidth="1"/>
    <col min="13" max="13" width="8.8515625" style="54" customWidth="1"/>
    <col min="14" max="14" width="6.421875" style="54" customWidth="1"/>
    <col min="15" max="15" width="7.57421875" style="54" customWidth="1"/>
    <col min="16" max="16" width="7.140625" style="54" customWidth="1"/>
    <col min="17" max="17" width="7.57421875" style="54" customWidth="1"/>
    <col min="18" max="18" width="6.57421875" style="54" customWidth="1"/>
    <col min="19" max="19" width="6.28125" style="54" customWidth="1"/>
    <col min="20" max="21" width="7.8515625" style="54" customWidth="1"/>
    <col min="22" max="24" width="9.140625" style="54" customWidth="1"/>
    <col min="25" max="25" width="13.7109375" style="54" bestFit="1" customWidth="1"/>
    <col min="26" max="16384" width="9.140625" style="54" customWidth="1"/>
  </cols>
  <sheetData>
    <row r="1" spans="1:21" ht="21">
      <c r="A1" s="490" t="s">
        <v>176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</row>
    <row r="2" spans="1:21" ht="21">
      <c r="A2" s="490" t="s">
        <v>218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</row>
    <row r="3" spans="1:21" ht="21">
      <c r="A3" s="490" t="s">
        <v>359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</row>
    <row r="4" spans="1:21" ht="21">
      <c r="A4" s="490" t="s">
        <v>219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</row>
    <row r="5" spans="1:21" ht="21">
      <c r="A5" s="490" t="s">
        <v>220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</row>
    <row r="6" spans="1:21" ht="18.75">
      <c r="A6" s="512"/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</row>
    <row r="7" spans="1:21" ht="18.75">
      <c r="A7" s="228" t="s">
        <v>178</v>
      </c>
      <c r="B7" s="492" t="s">
        <v>179</v>
      </c>
      <c r="C7" s="493"/>
      <c r="D7" s="494" t="s">
        <v>128</v>
      </c>
      <c r="E7" s="495"/>
      <c r="F7" s="494" t="s">
        <v>129</v>
      </c>
      <c r="G7" s="495"/>
      <c r="H7" s="494" t="s">
        <v>130</v>
      </c>
      <c r="I7" s="495"/>
      <c r="J7" s="229" t="s">
        <v>131</v>
      </c>
      <c r="K7" s="493" t="s">
        <v>132</v>
      </c>
      <c r="L7" s="493"/>
      <c r="M7" s="493"/>
      <c r="N7" s="487" t="s">
        <v>133</v>
      </c>
      <c r="O7" s="496"/>
      <c r="P7" s="493" t="s">
        <v>134</v>
      </c>
      <c r="Q7" s="493"/>
      <c r="R7" s="487" t="s">
        <v>135</v>
      </c>
      <c r="S7" s="496"/>
      <c r="T7" s="229" t="s">
        <v>136</v>
      </c>
      <c r="U7" s="497" t="s">
        <v>48</v>
      </c>
    </row>
    <row r="8" spans="1:21" ht="45">
      <c r="A8" s="249" t="s">
        <v>201</v>
      </c>
      <c r="B8" s="234" t="s">
        <v>181</v>
      </c>
      <c r="C8" s="234" t="s">
        <v>182</v>
      </c>
      <c r="D8" s="235" t="s">
        <v>183</v>
      </c>
      <c r="E8" s="235" t="s">
        <v>184</v>
      </c>
      <c r="F8" s="235" t="s">
        <v>185</v>
      </c>
      <c r="G8" s="235" t="s">
        <v>186</v>
      </c>
      <c r="H8" s="235" t="s">
        <v>187</v>
      </c>
      <c r="I8" s="235" t="s">
        <v>188</v>
      </c>
      <c r="J8" s="234" t="s">
        <v>189</v>
      </c>
      <c r="K8" s="234" t="s">
        <v>190</v>
      </c>
      <c r="L8" s="235" t="s">
        <v>191</v>
      </c>
      <c r="M8" s="235" t="s">
        <v>217</v>
      </c>
      <c r="N8" s="234" t="s">
        <v>192</v>
      </c>
      <c r="O8" s="234" t="s">
        <v>193</v>
      </c>
      <c r="P8" s="234" t="s">
        <v>194</v>
      </c>
      <c r="Q8" s="234" t="s">
        <v>195</v>
      </c>
      <c r="R8" s="234" t="s">
        <v>196</v>
      </c>
      <c r="S8" s="235" t="s">
        <v>197</v>
      </c>
      <c r="T8" s="234" t="s">
        <v>198</v>
      </c>
      <c r="U8" s="498"/>
    </row>
    <row r="9" spans="1:21" ht="18.75">
      <c r="A9" s="299">
        <v>5210000</v>
      </c>
      <c r="B9" s="234"/>
      <c r="C9" s="234"/>
      <c r="D9" s="235"/>
      <c r="E9" s="235"/>
      <c r="F9" s="235"/>
      <c r="G9" s="235"/>
      <c r="H9" s="235"/>
      <c r="I9" s="235"/>
      <c r="J9" s="234"/>
      <c r="K9" s="234"/>
      <c r="L9" s="234"/>
      <c r="M9" s="234"/>
      <c r="N9" s="234"/>
      <c r="O9" s="234"/>
      <c r="P9" s="234"/>
      <c r="Q9" s="234"/>
      <c r="R9" s="234"/>
      <c r="S9" s="235"/>
      <c r="T9" s="234"/>
      <c r="U9" s="236"/>
    </row>
    <row r="10" spans="1:21" ht="18.75">
      <c r="A10" s="249">
        <v>5220100</v>
      </c>
      <c r="B10" s="235" t="s">
        <v>342</v>
      </c>
      <c r="C10" s="235"/>
      <c r="D10" s="235"/>
      <c r="E10" s="235"/>
      <c r="F10" s="235"/>
      <c r="G10" s="235"/>
      <c r="H10" s="235"/>
      <c r="I10" s="235"/>
      <c r="J10" s="234"/>
      <c r="K10" s="253"/>
      <c r="L10" s="235"/>
      <c r="M10" s="234"/>
      <c r="N10" s="234"/>
      <c r="O10" s="234"/>
      <c r="P10" s="234"/>
      <c r="Q10" s="234"/>
      <c r="R10" s="234"/>
      <c r="S10" s="235"/>
      <c r="T10" s="234"/>
      <c r="U10" s="300"/>
    </row>
    <row r="11" spans="1:21" ht="18.75">
      <c r="A11" s="249">
        <v>5220300</v>
      </c>
      <c r="B11" s="301"/>
      <c r="C11" s="235"/>
      <c r="D11" s="235"/>
      <c r="E11" s="235"/>
      <c r="F11" s="235"/>
      <c r="G11" s="235"/>
      <c r="H11" s="235"/>
      <c r="I11" s="235"/>
      <c r="J11" s="234"/>
      <c r="K11" s="235"/>
      <c r="L11" s="235"/>
      <c r="M11" s="234"/>
      <c r="N11" s="234"/>
      <c r="O11" s="234"/>
      <c r="P11" s="234"/>
      <c r="Q11" s="234"/>
      <c r="R11" s="234"/>
      <c r="S11" s="235"/>
      <c r="T11" s="234"/>
      <c r="U11" s="300"/>
    </row>
    <row r="12" spans="1:21" ht="18.75">
      <c r="A12" s="249">
        <v>5220600</v>
      </c>
      <c r="B12" s="253"/>
      <c r="C12" s="235"/>
      <c r="D12" s="235"/>
      <c r="E12" s="235"/>
      <c r="F12" s="235"/>
      <c r="G12" s="235"/>
      <c r="H12" s="235"/>
      <c r="I12" s="235"/>
      <c r="J12" s="234"/>
      <c r="K12" s="234"/>
      <c r="L12" s="234"/>
      <c r="M12" s="234"/>
      <c r="N12" s="234"/>
      <c r="O12" s="234"/>
      <c r="P12" s="234"/>
      <c r="Q12" s="234"/>
      <c r="R12" s="234"/>
      <c r="S12" s="235"/>
      <c r="T12" s="234"/>
      <c r="U12" s="236"/>
    </row>
    <row r="13" spans="1:21" ht="18.75">
      <c r="A13" s="249">
        <v>5220700</v>
      </c>
      <c r="B13" s="235"/>
      <c r="C13" s="235"/>
      <c r="D13" s="235"/>
      <c r="E13" s="235"/>
      <c r="F13" s="235"/>
      <c r="G13" s="235"/>
      <c r="H13" s="235"/>
      <c r="I13" s="235"/>
      <c r="J13" s="234"/>
      <c r="K13" s="234"/>
      <c r="L13" s="234"/>
      <c r="M13" s="234"/>
      <c r="N13" s="234"/>
      <c r="O13" s="234"/>
      <c r="P13" s="234"/>
      <c r="Q13" s="234"/>
      <c r="R13" s="234"/>
      <c r="S13" s="235"/>
      <c r="T13" s="234"/>
      <c r="U13" s="300"/>
    </row>
    <row r="14" spans="1:21" ht="18.75">
      <c r="A14" s="249">
        <v>5220700</v>
      </c>
      <c r="B14" s="235"/>
      <c r="C14" s="235"/>
      <c r="D14" s="235"/>
      <c r="E14" s="235"/>
      <c r="F14" s="235"/>
      <c r="G14" s="235"/>
      <c r="H14" s="235"/>
      <c r="I14" s="235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234"/>
      <c r="U14" s="300"/>
    </row>
    <row r="15" spans="1:21" ht="18.75">
      <c r="A15" s="237">
        <v>5310000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</row>
    <row r="16" spans="1:25" ht="18.75">
      <c r="A16" s="238">
        <v>5310100</v>
      </c>
      <c r="B16" s="235"/>
      <c r="C16" s="235"/>
      <c r="D16" s="234"/>
      <c r="E16" s="313"/>
      <c r="F16" s="234"/>
      <c r="G16" s="234"/>
      <c r="H16" s="234"/>
      <c r="I16" s="234"/>
      <c r="J16" s="234"/>
      <c r="K16" s="253"/>
      <c r="L16" s="253"/>
      <c r="M16" s="234"/>
      <c r="N16" s="234"/>
      <c r="O16" s="234"/>
      <c r="P16" s="234"/>
      <c r="Q16" s="234"/>
      <c r="R16" s="234"/>
      <c r="S16" s="234"/>
      <c r="T16" s="234"/>
      <c r="U16" s="235"/>
      <c r="Y16" s="182">
        <v>22801710.3</v>
      </c>
    </row>
    <row r="17" spans="1:25" ht="18.75">
      <c r="A17" s="238">
        <v>5310300</v>
      </c>
      <c r="B17" s="234"/>
      <c r="C17" s="235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5"/>
      <c r="Y17" s="182">
        <v>22798710.3</v>
      </c>
    </row>
    <row r="18" spans="1:21" ht="18.75">
      <c r="A18" s="238">
        <v>5310400</v>
      </c>
      <c r="B18" s="253"/>
      <c r="C18" s="253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1:25" ht="18.75">
      <c r="A19" s="238">
        <v>5310500</v>
      </c>
      <c r="B19" s="235"/>
      <c r="C19" s="253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/>
      <c r="Y19" s="54">
        <v>3000</v>
      </c>
    </row>
    <row r="20" spans="1:25" ht="18.75">
      <c r="A20" s="237">
        <v>5320000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5"/>
      <c r="L20" s="235"/>
      <c r="M20" s="234"/>
      <c r="N20" s="234"/>
      <c r="O20" s="234"/>
      <c r="P20" s="234"/>
      <c r="Q20" s="234"/>
      <c r="R20" s="234"/>
      <c r="S20" s="234"/>
      <c r="T20" s="234"/>
      <c r="U20" s="235"/>
      <c r="Y20" s="54" t="s">
        <v>126</v>
      </c>
    </row>
    <row r="21" spans="1:21" ht="18.75">
      <c r="A21" s="238">
        <v>5320100</v>
      </c>
      <c r="B21" s="235"/>
      <c r="C21" s="235"/>
      <c r="D21" s="234"/>
      <c r="E21" s="234"/>
      <c r="F21" s="234"/>
      <c r="G21" s="234"/>
      <c r="H21" s="234"/>
      <c r="I21" s="234"/>
      <c r="J21" s="234"/>
      <c r="K21" s="235"/>
      <c r="L21" s="235"/>
      <c r="M21" s="234"/>
      <c r="N21" s="234"/>
      <c r="O21" s="234"/>
      <c r="P21" s="234"/>
      <c r="Q21" s="234"/>
      <c r="R21" s="234"/>
      <c r="S21" s="234"/>
      <c r="T21" s="234"/>
      <c r="U21" s="235"/>
    </row>
    <row r="22" spans="1:21" ht="18.75">
      <c r="A22" s="238">
        <v>5320100</v>
      </c>
      <c r="B22" s="235"/>
      <c r="C22" s="235"/>
      <c r="D22" s="234"/>
      <c r="E22" s="234"/>
      <c r="F22" s="234"/>
      <c r="G22" s="234"/>
      <c r="H22" s="234"/>
      <c r="I22" s="234"/>
      <c r="J22" s="234"/>
      <c r="K22" s="235"/>
      <c r="L22" s="235"/>
      <c r="M22" s="234"/>
      <c r="N22" s="234"/>
      <c r="O22" s="234"/>
      <c r="P22" s="234"/>
      <c r="Q22" s="234"/>
      <c r="R22" s="234"/>
      <c r="S22" s="234"/>
      <c r="T22" s="234"/>
      <c r="U22" s="235"/>
    </row>
    <row r="23" spans="1:21" ht="18.75">
      <c r="A23" s="238">
        <v>5320300</v>
      </c>
      <c r="B23" s="235" t="s">
        <v>343</v>
      </c>
      <c r="C23" s="235"/>
      <c r="D23" s="234"/>
      <c r="E23" s="235"/>
      <c r="F23" s="234"/>
      <c r="G23" s="234"/>
      <c r="H23" s="234"/>
      <c r="I23" s="234"/>
      <c r="J23" s="235"/>
      <c r="K23" s="235"/>
      <c r="L23" s="235"/>
      <c r="M23" s="234"/>
      <c r="N23" s="234"/>
      <c r="O23" s="234"/>
      <c r="P23" s="253"/>
      <c r="Q23" s="253">
        <v>40000</v>
      </c>
      <c r="R23" s="234"/>
      <c r="S23" s="234"/>
      <c r="T23" s="234"/>
      <c r="U23" s="252"/>
    </row>
    <row r="24" spans="1:21" ht="18" customHeight="1">
      <c r="A24" s="238">
        <v>5320300</v>
      </c>
      <c r="B24" s="235"/>
      <c r="C24" s="235"/>
      <c r="D24" s="234"/>
      <c r="E24" s="235"/>
      <c r="F24" s="234"/>
      <c r="G24" s="235"/>
      <c r="H24" s="234"/>
      <c r="I24" s="234"/>
      <c r="J24" s="234"/>
      <c r="K24" s="235"/>
      <c r="L24" s="235"/>
      <c r="M24" s="234">
        <v>10000</v>
      </c>
      <c r="N24" s="234"/>
      <c r="O24" s="234"/>
      <c r="P24" s="234"/>
      <c r="Q24" s="235" t="s">
        <v>344</v>
      </c>
      <c r="R24" s="234"/>
      <c r="S24" s="234"/>
      <c r="T24" s="234"/>
      <c r="U24" s="235"/>
    </row>
    <row r="25" spans="1:21" ht="18.75">
      <c r="A25" s="238">
        <v>5320400</v>
      </c>
      <c r="B25" s="235"/>
      <c r="C25" s="235"/>
      <c r="D25" s="234"/>
      <c r="E25" s="235"/>
      <c r="F25" s="234"/>
      <c r="G25" s="234"/>
      <c r="H25" s="234"/>
      <c r="I25" s="234"/>
      <c r="J25" s="234"/>
      <c r="K25" s="235"/>
      <c r="L25" s="235"/>
      <c r="M25" s="234"/>
      <c r="N25" s="234"/>
      <c r="O25" s="234"/>
      <c r="P25" s="253"/>
      <c r="Q25" s="235"/>
      <c r="R25" s="234"/>
      <c r="S25" s="234"/>
      <c r="T25" s="234"/>
      <c r="U25" s="235"/>
    </row>
    <row r="26" spans="1:21" ht="18.75">
      <c r="A26" s="237">
        <v>5330000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</row>
    <row r="27" spans="1:21" ht="18.75">
      <c r="A27" s="238">
        <v>5330100</v>
      </c>
      <c r="B27" s="253"/>
      <c r="C27" s="25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</row>
    <row r="28" spans="1:21" ht="18.75">
      <c r="A28" s="238">
        <v>5330300</v>
      </c>
      <c r="B28" s="253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</row>
    <row r="29" spans="1:21" ht="18.75">
      <c r="A29" s="238">
        <v>5330600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53"/>
      <c r="N29" s="234"/>
      <c r="O29" s="234"/>
      <c r="P29" s="234"/>
      <c r="Q29" s="234"/>
      <c r="R29" s="234"/>
      <c r="S29" s="234"/>
      <c r="T29" s="234"/>
      <c r="U29" s="234"/>
    </row>
    <row r="30" spans="1:21" ht="18.75">
      <c r="A30" s="250" t="s">
        <v>178</v>
      </c>
      <c r="B30" s="496" t="s">
        <v>179</v>
      </c>
      <c r="C30" s="513"/>
      <c r="D30" s="499" t="s">
        <v>128</v>
      </c>
      <c r="E30" s="500"/>
      <c r="F30" s="499" t="s">
        <v>129</v>
      </c>
      <c r="G30" s="500"/>
      <c r="H30" s="499" t="s">
        <v>130</v>
      </c>
      <c r="I30" s="500"/>
      <c r="J30" s="234" t="s">
        <v>131</v>
      </c>
      <c r="K30" s="513" t="s">
        <v>132</v>
      </c>
      <c r="L30" s="513"/>
      <c r="M30" s="513"/>
      <c r="N30" s="487" t="s">
        <v>133</v>
      </c>
      <c r="O30" s="496"/>
      <c r="P30" s="513" t="s">
        <v>134</v>
      </c>
      <c r="Q30" s="513"/>
      <c r="R30" s="487" t="s">
        <v>135</v>
      </c>
      <c r="S30" s="496"/>
      <c r="T30" s="234" t="s">
        <v>136</v>
      </c>
      <c r="U30" s="497" t="s">
        <v>48</v>
      </c>
    </row>
    <row r="31" spans="1:21" ht="45">
      <c r="A31" s="249" t="s">
        <v>201</v>
      </c>
      <c r="B31" s="234" t="s">
        <v>181</v>
      </c>
      <c r="C31" s="234" t="s">
        <v>182</v>
      </c>
      <c r="D31" s="235" t="s">
        <v>183</v>
      </c>
      <c r="E31" s="235" t="s">
        <v>184</v>
      </c>
      <c r="F31" s="235" t="s">
        <v>185</v>
      </c>
      <c r="G31" s="235" t="s">
        <v>186</v>
      </c>
      <c r="H31" s="235" t="s">
        <v>187</v>
      </c>
      <c r="I31" s="235" t="s">
        <v>188</v>
      </c>
      <c r="J31" s="234" t="s">
        <v>189</v>
      </c>
      <c r="K31" s="234" t="s">
        <v>190</v>
      </c>
      <c r="L31" s="235" t="s">
        <v>191</v>
      </c>
      <c r="M31" s="235" t="s">
        <v>217</v>
      </c>
      <c r="N31" s="234" t="s">
        <v>192</v>
      </c>
      <c r="O31" s="234" t="s">
        <v>193</v>
      </c>
      <c r="P31" s="234" t="s">
        <v>194</v>
      </c>
      <c r="Q31" s="234" t="s">
        <v>195</v>
      </c>
      <c r="R31" s="234" t="s">
        <v>196</v>
      </c>
      <c r="S31" s="235" t="s">
        <v>197</v>
      </c>
      <c r="T31" s="234" t="s">
        <v>198</v>
      </c>
      <c r="U31" s="498"/>
    </row>
    <row r="32" spans="1:21" ht="18.75">
      <c r="A32" s="299">
        <v>5330000</v>
      </c>
      <c r="B32" s="234"/>
      <c r="C32" s="234"/>
      <c r="D32" s="235"/>
      <c r="E32" s="235"/>
      <c r="F32" s="235"/>
      <c r="G32" s="235"/>
      <c r="H32" s="235"/>
      <c r="I32" s="235"/>
      <c r="J32" s="234"/>
      <c r="K32" s="234"/>
      <c r="L32" s="234"/>
      <c r="M32" s="234"/>
      <c r="N32" s="234"/>
      <c r="O32" s="234"/>
      <c r="P32" s="234"/>
      <c r="Q32" s="234"/>
      <c r="R32" s="234"/>
      <c r="S32" s="235"/>
      <c r="T32" s="234"/>
      <c r="U32" s="236"/>
    </row>
    <row r="33" spans="1:21" ht="18.75">
      <c r="A33" s="249">
        <v>5330800</v>
      </c>
      <c r="B33" s="253"/>
      <c r="C33" s="253"/>
      <c r="D33" s="235"/>
      <c r="E33" s="235"/>
      <c r="F33" s="235"/>
      <c r="G33" s="235"/>
      <c r="H33" s="235"/>
      <c r="I33" s="235"/>
      <c r="J33" s="234"/>
      <c r="K33" s="253"/>
      <c r="L33" s="253"/>
      <c r="M33" s="234"/>
      <c r="N33" s="234"/>
      <c r="O33" s="234"/>
      <c r="P33" s="234"/>
      <c r="Q33" s="234"/>
      <c r="R33" s="235"/>
      <c r="S33" s="235"/>
      <c r="T33" s="234"/>
      <c r="U33" s="300"/>
    </row>
    <row r="34" spans="1:21" ht="18.75">
      <c r="A34" s="299">
        <v>5340000</v>
      </c>
      <c r="B34" s="234"/>
      <c r="C34" s="234"/>
      <c r="D34" s="235"/>
      <c r="E34" s="235"/>
      <c r="F34" s="235"/>
      <c r="G34" s="235"/>
      <c r="H34" s="235"/>
      <c r="I34" s="235"/>
      <c r="J34" s="234"/>
      <c r="K34" s="234"/>
      <c r="L34" s="234"/>
      <c r="M34" s="234"/>
      <c r="N34" s="234"/>
      <c r="O34" s="234"/>
      <c r="P34" s="234"/>
      <c r="Q34" s="234"/>
      <c r="R34" s="234"/>
      <c r="S34" s="235"/>
      <c r="T34" s="234"/>
      <c r="U34" s="236"/>
    </row>
    <row r="35" spans="1:21" ht="18.75">
      <c r="A35" s="249">
        <v>5340100</v>
      </c>
      <c r="B35" s="235"/>
      <c r="C35" s="234"/>
      <c r="D35" s="235"/>
      <c r="E35" s="235"/>
      <c r="F35" s="235"/>
      <c r="G35" s="235"/>
      <c r="H35" s="235"/>
      <c r="I35" s="235"/>
      <c r="J35" s="234"/>
      <c r="K35" s="234"/>
      <c r="L35" s="234"/>
      <c r="M35" s="234"/>
      <c r="N35" s="234"/>
      <c r="O35" s="234"/>
      <c r="P35" s="234"/>
      <c r="Q35" s="234"/>
      <c r="R35" s="234"/>
      <c r="S35" s="235"/>
      <c r="T35" s="234"/>
      <c r="U35" s="236"/>
    </row>
    <row r="36" spans="1:21" ht="18.75">
      <c r="A36" s="249">
        <v>5340400</v>
      </c>
      <c r="B36" s="235"/>
      <c r="C36" s="234"/>
      <c r="D36" s="235"/>
      <c r="E36" s="235"/>
      <c r="F36" s="235"/>
      <c r="G36" s="235"/>
      <c r="H36" s="235"/>
      <c r="I36" s="235"/>
      <c r="J36" s="234"/>
      <c r="K36" s="234"/>
      <c r="L36" s="234"/>
      <c r="M36" s="234"/>
      <c r="N36" s="234"/>
      <c r="O36" s="234"/>
      <c r="P36" s="234"/>
      <c r="Q36" s="234"/>
      <c r="R36" s="234"/>
      <c r="S36" s="235"/>
      <c r="T36" s="234"/>
      <c r="U36" s="300"/>
    </row>
    <row r="37" spans="1:21" ht="18.75">
      <c r="A37" s="249">
        <v>5340500</v>
      </c>
      <c r="B37" s="253"/>
      <c r="C37" s="234"/>
      <c r="D37" s="235"/>
      <c r="E37" s="235"/>
      <c r="F37" s="235"/>
      <c r="G37" s="235"/>
      <c r="H37" s="235"/>
      <c r="I37" s="235"/>
      <c r="J37" s="234"/>
      <c r="K37" s="234"/>
      <c r="L37" s="234"/>
      <c r="M37" s="234"/>
      <c r="N37" s="234"/>
      <c r="O37" s="234"/>
      <c r="P37" s="234"/>
      <c r="Q37" s="234"/>
      <c r="R37" s="234"/>
      <c r="S37" s="235"/>
      <c r="T37" s="234"/>
      <c r="U37" s="236"/>
    </row>
    <row r="38" spans="1:21" ht="18.75">
      <c r="A38" s="237">
        <v>5410000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</row>
    <row r="39" spans="1:21" ht="18.75">
      <c r="A39" s="238">
        <v>5410100</v>
      </c>
      <c r="B39" s="253"/>
      <c r="C39" s="234"/>
      <c r="D39" s="234"/>
      <c r="E39" s="234"/>
      <c r="F39" s="234"/>
      <c r="G39" s="234"/>
      <c r="H39" s="234"/>
      <c r="I39" s="234"/>
      <c r="J39" s="234"/>
      <c r="K39" s="253"/>
      <c r="L39" s="253"/>
      <c r="M39" s="234"/>
      <c r="N39" s="234"/>
      <c r="O39" s="234"/>
      <c r="P39" s="234"/>
      <c r="Q39" s="234"/>
      <c r="R39" s="234"/>
      <c r="S39" s="234"/>
      <c r="T39" s="234"/>
      <c r="U39" s="234"/>
    </row>
    <row r="40" spans="1:21" ht="18.75">
      <c r="A40" s="238">
        <v>5410400</v>
      </c>
      <c r="B40" s="253"/>
      <c r="C40" s="234"/>
      <c r="D40" s="234"/>
      <c r="E40" s="234"/>
      <c r="F40" s="234"/>
      <c r="G40" s="234"/>
      <c r="H40" s="234"/>
      <c r="I40" s="234"/>
      <c r="J40" s="234"/>
      <c r="K40" s="234"/>
      <c r="L40" s="254"/>
      <c r="M40" s="302"/>
      <c r="N40" s="234"/>
      <c r="O40" s="234"/>
      <c r="P40" s="234"/>
      <c r="Q40" s="234"/>
      <c r="R40" s="234"/>
      <c r="S40" s="234"/>
      <c r="T40" s="234"/>
      <c r="U40" s="235"/>
    </row>
    <row r="41" spans="1:21" ht="18.75">
      <c r="A41" s="250">
        <v>5411600</v>
      </c>
      <c r="B41" s="303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302"/>
      <c r="N41" s="254"/>
      <c r="O41" s="254"/>
      <c r="P41" s="254"/>
      <c r="Q41" s="254"/>
      <c r="R41" s="254"/>
      <c r="S41" s="254"/>
      <c r="T41" s="254"/>
      <c r="U41" s="302"/>
    </row>
    <row r="42" spans="1:21" ht="18.75">
      <c r="A42" s="250">
        <v>5411800</v>
      </c>
      <c r="B42" s="30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302"/>
      <c r="N42" s="254"/>
      <c r="O42" s="254"/>
      <c r="P42" s="254"/>
      <c r="Q42" s="254"/>
      <c r="R42" s="254"/>
      <c r="S42" s="254"/>
      <c r="T42" s="254"/>
      <c r="U42" s="302"/>
    </row>
    <row r="43" spans="1:21" ht="18.75">
      <c r="A43" s="304">
        <v>5420000</v>
      </c>
      <c r="B43" s="303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</row>
    <row r="44" spans="1:21" ht="18.75">
      <c r="A44" s="250">
        <v>5421000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303"/>
      <c r="N44" s="254"/>
      <c r="O44" s="254"/>
      <c r="P44" s="254"/>
      <c r="Q44" s="254"/>
      <c r="R44" s="254"/>
      <c r="S44" s="302"/>
      <c r="T44" s="254"/>
      <c r="U44" s="302"/>
    </row>
    <row r="45" spans="1:21" ht="18.75">
      <c r="A45" s="250">
        <v>5421000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302"/>
      <c r="M45" s="303"/>
      <c r="N45" s="254"/>
      <c r="O45" s="254"/>
      <c r="P45" s="254"/>
      <c r="Q45" s="254"/>
      <c r="R45" s="254"/>
      <c r="S45" s="302"/>
      <c r="T45" s="254"/>
      <c r="U45" s="302"/>
    </row>
    <row r="46" spans="1:21" ht="18.75">
      <c r="A46" s="304">
        <v>5510000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302"/>
      <c r="T46" s="254"/>
      <c r="U46" s="302"/>
    </row>
    <row r="47" spans="1:21" ht="18.75">
      <c r="A47" s="250">
        <v>5510100</v>
      </c>
      <c r="B47" s="303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302"/>
      <c r="T47" s="254"/>
      <c r="U47" s="305"/>
    </row>
    <row r="48" spans="1:21" ht="18.75">
      <c r="A48" s="304">
        <v>5100000</v>
      </c>
      <c r="B48" s="30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302"/>
      <c r="T48" s="254"/>
      <c r="U48" s="302"/>
    </row>
    <row r="49" spans="1:21" ht="18.75" customHeight="1">
      <c r="A49" s="250">
        <v>5110300</v>
      </c>
      <c r="B49" s="303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302"/>
      <c r="T49" s="302"/>
      <c r="U49" s="302"/>
    </row>
    <row r="50" spans="1:21" ht="18.75" customHeight="1">
      <c r="A50" s="250">
        <v>5110700</v>
      </c>
      <c r="B50" s="303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302"/>
      <c r="T50" s="303"/>
      <c r="U50" s="302"/>
    </row>
    <row r="51" spans="1:21" ht="18.75">
      <c r="A51" s="250">
        <v>5111000</v>
      </c>
      <c r="B51" s="303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302"/>
      <c r="T51" s="302" t="s">
        <v>346</v>
      </c>
      <c r="U51" s="302"/>
    </row>
    <row r="52" spans="1:21" ht="18.75">
      <c r="A52" s="250">
        <v>5120100</v>
      </c>
      <c r="B52" s="303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302"/>
      <c r="T52" s="302" t="s">
        <v>345</v>
      </c>
      <c r="U52" s="302"/>
    </row>
    <row r="53" spans="1:21" ht="18.75">
      <c r="A53" s="304">
        <v>5610000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302"/>
      <c r="T53" s="254"/>
      <c r="U53" s="302"/>
    </row>
    <row r="54" spans="1:21" ht="19.5" thickBot="1">
      <c r="A54" s="244">
        <v>5610200</v>
      </c>
      <c r="B54" s="241">
        <v>70000</v>
      </c>
      <c r="C54" s="241"/>
      <c r="D54" s="241"/>
      <c r="E54" s="241"/>
      <c r="F54" s="241"/>
      <c r="G54" s="256"/>
      <c r="H54" s="256"/>
      <c r="I54" s="241"/>
      <c r="J54" s="241"/>
      <c r="K54" s="241"/>
      <c r="L54" s="285"/>
      <c r="M54" s="241"/>
      <c r="N54" s="241"/>
      <c r="O54" s="241"/>
      <c r="P54" s="241"/>
      <c r="Q54" s="241"/>
      <c r="R54" s="241"/>
      <c r="S54" s="241"/>
      <c r="T54" s="241"/>
      <c r="U54" s="241"/>
    </row>
    <row r="55" spans="1:21" ht="19.5" thickTop="1">
      <c r="A55" s="306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</row>
    <row r="56" spans="1:21" ht="21">
      <c r="A56" s="79"/>
      <c r="B56" s="118" t="s">
        <v>205</v>
      </c>
      <c r="D56" s="118"/>
      <c r="E56" s="118"/>
      <c r="H56" s="118"/>
      <c r="I56" s="118" t="s">
        <v>206</v>
      </c>
      <c r="J56" s="118"/>
      <c r="K56" s="118"/>
      <c r="L56" s="118"/>
      <c r="M56" s="118"/>
      <c r="N56" s="118"/>
      <c r="P56" s="118"/>
      <c r="Q56" s="118" t="s">
        <v>207</v>
      </c>
      <c r="T56" s="118"/>
      <c r="U56" s="118"/>
    </row>
    <row r="57" spans="1:21" ht="21">
      <c r="A57" s="79"/>
      <c r="B57" s="118" t="s">
        <v>127</v>
      </c>
      <c r="D57" s="118"/>
      <c r="E57" s="118"/>
      <c r="H57" s="118"/>
      <c r="I57" s="118" t="s">
        <v>208</v>
      </c>
      <c r="J57" s="118"/>
      <c r="K57" s="118"/>
      <c r="L57" s="118"/>
      <c r="M57" s="118"/>
      <c r="N57" s="118"/>
      <c r="O57" s="118"/>
      <c r="P57" s="118"/>
      <c r="Q57" s="118" t="s">
        <v>209</v>
      </c>
      <c r="S57" s="118"/>
      <c r="T57" s="118"/>
      <c r="U57" s="118"/>
    </row>
    <row r="58" spans="1:21" ht="21">
      <c r="A58" s="79"/>
      <c r="B58" s="201" t="s">
        <v>210</v>
      </c>
      <c r="C58" s="292"/>
      <c r="D58" s="292"/>
      <c r="E58" s="292"/>
      <c r="F58" s="292"/>
      <c r="H58" s="118"/>
      <c r="I58" s="118" t="s">
        <v>211</v>
      </c>
      <c r="J58" s="118"/>
      <c r="K58" s="118"/>
      <c r="L58" s="118"/>
      <c r="M58" s="118"/>
      <c r="N58" s="203"/>
      <c r="O58" s="203"/>
      <c r="P58" s="203"/>
      <c r="Q58" s="203" t="s">
        <v>212</v>
      </c>
      <c r="R58" s="203"/>
      <c r="S58" s="203"/>
      <c r="T58" s="203"/>
      <c r="U58" s="118"/>
    </row>
    <row r="59" spans="1:21" ht="18.75">
      <c r="A59" s="308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</row>
  </sheetData>
  <sheetProtection/>
  <mergeCells count="24">
    <mergeCell ref="R30:S30"/>
    <mergeCell ref="U30:U31"/>
    <mergeCell ref="P7:Q7"/>
    <mergeCell ref="R7:S7"/>
    <mergeCell ref="U7:U8"/>
    <mergeCell ref="B30:C30"/>
    <mergeCell ref="D30:E30"/>
    <mergeCell ref="F30:G30"/>
    <mergeCell ref="H30:I30"/>
    <mergeCell ref="K30:M30"/>
    <mergeCell ref="N30:O30"/>
    <mergeCell ref="P30:Q30"/>
    <mergeCell ref="B7:C7"/>
    <mergeCell ref="D7:E7"/>
    <mergeCell ref="F7:G7"/>
    <mergeCell ref="H7:I7"/>
    <mergeCell ref="K7:M7"/>
    <mergeCell ref="N7:O7"/>
    <mergeCell ref="A1:U1"/>
    <mergeCell ref="A2:U2"/>
    <mergeCell ref="A3:U3"/>
    <mergeCell ref="A4:U4"/>
    <mergeCell ref="A5:U5"/>
    <mergeCell ref="A6:U6"/>
  </mergeCells>
  <printOptions/>
  <pageMargins left="0.14" right="0.24" top="0.39" bottom="0.28" header="0.31496062992125984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48">
      <selection activeCell="A55" sqref="A55:F55"/>
    </sheetView>
  </sheetViews>
  <sheetFormatPr defaultColWidth="9.140625" defaultRowHeight="21.75"/>
  <cols>
    <col min="1" max="5" width="9.140625" style="54" customWidth="1"/>
    <col min="6" max="6" width="14.8515625" style="54" customWidth="1"/>
    <col min="7" max="7" width="11.00390625" style="54" bestFit="1" customWidth="1"/>
    <col min="8" max="8" width="16.8515625" style="54" customWidth="1"/>
    <col min="9" max="9" width="18.7109375" style="54" customWidth="1"/>
    <col min="10" max="11" width="13.57421875" style="54" bestFit="1" customWidth="1"/>
    <col min="12" max="12" width="12.421875" style="54" bestFit="1" customWidth="1"/>
    <col min="13" max="16384" width="9.140625" style="54" customWidth="1"/>
  </cols>
  <sheetData>
    <row r="1" spans="1:9" ht="21">
      <c r="A1" s="416" t="s">
        <v>262</v>
      </c>
      <c r="B1" s="416"/>
      <c r="C1" s="416"/>
      <c r="D1" s="416"/>
      <c r="E1" s="416"/>
      <c r="F1" s="416"/>
      <c r="G1" s="416"/>
      <c r="H1" s="416"/>
      <c r="I1" s="416"/>
    </row>
    <row r="2" spans="1:9" ht="21">
      <c r="A2" s="388" t="s">
        <v>261</v>
      </c>
      <c r="B2" s="388"/>
      <c r="C2" s="388"/>
      <c r="D2" s="388"/>
      <c r="E2" s="388"/>
      <c r="F2" s="388"/>
      <c r="G2" s="388"/>
      <c r="H2" s="388"/>
      <c r="I2" s="388"/>
    </row>
    <row r="3" spans="1:9" ht="21">
      <c r="A3" s="388" t="s">
        <v>351</v>
      </c>
      <c r="B3" s="388"/>
      <c r="C3" s="388"/>
      <c r="D3" s="388"/>
      <c r="E3" s="388"/>
      <c r="F3" s="388"/>
      <c r="G3" s="388"/>
      <c r="H3" s="388"/>
      <c r="I3" s="388"/>
    </row>
    <row r="4" spans="1:9" ht="21">
      <c r="A4" s="118"/>
      <c r="B4" s="118"/>
      <c r="C4" s="118"/>
      <c r="D4" s="118"/>
      <c r="E4" s="118"/>
      <c r="F4" s="118"/>
      <c r="G4" s="118"/>
      <c r="H4" s="118"/>
      <c r="I4" s="118"/>
    </row>
    <row r="5" spans="1:9" ht="21">
      <c r="A5" s="413" t="s">
        <v>4</v>
      </c>
      <c r="B5" s="414"/>
      <c r="C5" s="414"/>
      <c r="D5" s="414"/>
      <c r="E5" s="414"/>
      <c r="F5" s="415"/>
      <c r="G5" s="121" t="s">
        <v>37</v>
      </c>
      <c r="H5" s="120" t="s">
        <v>0</v>
      </c>
      <c r="I5" s="120" t="s">
        <v>42</v>
      </c>
    </row>
    <row r="6" spans="1:9" ht="21">
      <c r="A6" s="122" t="s">
        <v>43</v>
      </c>
      <c r="B6" s="123"/>
      <c r="C6" s="123"/>
      <c r="D6" s="124"/>
      <c r="E6" s="124"/>
      <c r="F6" s="125"/>
      <c r="G6" s="126"/>
      <c r="H6" s="127"/>
      <c r="I6" s="127"/>
    </row>
    <row r="7" spans="1:9" ht="21">
      <c r="A7" s="128" t="s">
        <v>44</v>
      </c>
      <c r="B7" s="129"/>
      <c r="C7" s="129"/>
      <c r="D7" s="130"/>
      <c r="E7" s="130"/>
      <c r="F7" s="131"/>
      <c r="G7" s="132">
        <v>41100000</v>
      </c>
      <c r="H7" s="133"/>
      <c r="I7" s="133"/>
    </row>
    <row r="8" spans="1:10" ht="21">
      <c r="A8" s="134" t="s">
        <v>45</v>
      </c>
      <c r="B8" s="135"/>
      <c r="C8" s="135"/>
      <c r="D8" s="135"/>
      <c r="E8" s="135"/>
      <c r="F8" s="136"/>
      <c r="G8" s="137">
        <v>41100001</v>
      </c>
      <c r="H8" s="138">
        <v>980214</v>
      </c>
      <c r="I8" s="138">
        <v>0</v>
      </c>
      <c r="J8" s="139"/>
    </row>
    <row r="9" spans="1:10" ht="21">
      <c r="A9" s="134" t="s">
        <v>46</v>
      </c>
      <c r="B9" s="135"/>
      <c r="C9" s="135"/>
      <c r="D9" s="135"/>
      <c r="E9" s="135"/>
      <c r="F9" s="136"/>
      <c r="G9" s="137">
        <v>41100002</v>
      </c>
      <c r="H9" s="138">
        <v>65000</v>
      </c>
      <c r="I9" s="138">
        <v>1.33</v>
      </c>
      <c r="J9" s="139"/>
    </row>
    <row r="10" spans="1:10" ht="21">
      <c r="A10" s="140" t="s">
        <v>47</v>
      </c>
      <c r="B10" s="141"/>
      <c r="C10" s="141"/>
      <c r="D10" s="141"/>
      <c r="E10" s="141"/>
      <c r="F10" s="46"/>
      <c r="G10" s="142">
        <v>41100003</v>
      </c>
      <c r="H10" s="143">
        <v>45000</v>
      </c>
      <c r="I10" s="143">
        <v>0</v>
      </c>
      <c r="J10" s="139"/>
    </row>
    <row r="11" spans="1:10" ht="21">
      <c r="A11" s="405" t="s">
        <v>48</v>
      </c>
      <c r="B11" s="406"/>
      <c r="C11" s="406"/>
      <c r="D11" s="406"/>
      <c r="E11" s="406"/>
      <c r="F11" s="407"/>
      <c r="G11" s="144"/>
      <c r="H11" s="145">
        <f>SUM(H8:H10)</f>
        <v>1090214</v>
      </c>
      <c r="I11" s="145">
        <f>SUM(I8:I10)</f>
        <v>1.33</v>
      </c>
      <c r="J11" s="139"/>
    </row>
    <row r="12" spans="1:10" ht="21">
      <c r="A12" s="122" t="s">
        <v>49</v>
      </c>
      <c r="B12" s="123"/>
      <c r="C12" s="123"/>
      <c r="D12" s="123"/>
      <c r="E12" s="123"/>
      <c r="F12" s="147"/>
      <c r="G12" s="148">
        <v>41200000</v>
      </c>
      <c r="H12" s="127"/>
      <c r="I12" s="127"/>
      <c r="J12" s="139"/>
    </row>
    <row r="13" spans="1:10" ht="21">
      <c r="A13" s="149" t="s">
        <v>293</v>
      </c>
      <c r="B13" s="150"/>
      <c r="C13" s="150"/>
      <c r="D13" s="150"/>
      <c r="E13" s="150"/>
      <c r="F13" s="151"/>
      <c r="G13" s="137">
        <v>41210001</v>
      </c>
      <c r="H13" s="138">
        <v>0</v>
      </c>
      <c r="I13" s="138">
        <v>0</v>
      </c>
      <c r="J13" s="139"/>
    </row>
    <row r="14" spans="1:10" ht="21">
      <c r="A14" s="134" t="s">
        <v>51</v>
      </c>
      <c r="B14" s="135"/>
      <c r="C14" s="135"/>
      <c r="D14" s="135"/>
      <c r="E14" s="135"/>
      <c r="F14" s="136"/>
      <c r="G14" s="137">
        <v>41210004</v>
      </c>
      <c r="H14" s="138">
        <v>0</v>
      </c>
      <c r="I14" s="138">
        <v>0</v>
      </c>
      <c r="J14" s="139"/>
    </row>
    <row r="15" spans="1:10" ht="21">
      <c r="A15" s="134" t="s">
        <v>52</v>
      </c>
      <c r="B15" s="135"/>
      <c r="C15" s="135"/>
      <c r="D15" s="135"/>
      <c r="E15" s="135"/>
      <c r="F15" s="136"/>
      <c r="G15" s="137">
        <v>41210005</v>
      </c>
      <c r="H15" s="138">
        <v>1000</v>
      </c>
      <c r="I15" s="138">
        <v>0</v>
      </c>
      <c r="J15" s="139"/>
    </row>
    <row r="16" spans="1:10" ht="21">
      <c r="A16" s="134" t="s">
        <v>143</v>
      </c>
      <c r="B16" s="135"/>
      <c r="C16" s="135"/>
      <c r="D16" s="135"/>
      <c r="E16" s="135"/>
      <c r="F16" s="136"/>
      <c r="G16" s="137">
        <v>41210007</v>
      </c>
      <c r="H16" s="138">
        <v>20000</v>
      </c>
      <c r="I16" s="138">
        <v>211</v>
      </c>
      <c r="J16" s="139"/>
    </row>
    <row r="17" spans="1:10" ht="21">
      <c r="A17" s="134" t="s">
        <v>167</v>
      </c>
      <c r="B17" s="135"/>
      <c r="C17" s="135"/>
      <c r="D17" s="135"/>
      <c r="E17" s="135"/>
      <c r="F17" s="136"/>
      <c r="G17" s="137">
        <v>41210008</v>
      </c>
      <c r="H17" s="138">
        <v>120000</v>
      </c>
      <c r="I17" s="138">
        <v>13140</v>
      </c>
      <c r="J17" s="139"/>
    </row>
    <row r="18" spans="1:10" ht="21">
      <c r="A18" s="134" t="s">
        <v>168</v>
      </c>
      <c r="B18" s="135"/>
      <c r="C18" s="135"/>
      <c r="D18" s="135"/>
      <c r="E18" s="135"/>
      <c r="F18" s="136"/>
      <c r="G18" s="137">
        <v>41210029</v>
      </c>
      <c r="H18" s="138">
        <v>1000</v>
      </c>
      <c r="I18" s="138">
        <v>50</v>
      </c>
      <c r="J18" s="139"/>
    </row>
    <row r="19" spans="1:10" ht="21">
      <c r="A19" s="140" t="s">
        <v>222</v>
      </c>
      <c r="B19" s="141"/>
      <c r="C19" s="141"/>
      <c r="D19" s="141"/>
      <c r="E19" s="141"/>
      <c r="F19" s="46"/>
      <c r="G19" s="153">
        <v>41219999</v>
      </c>
      <c r="H19" s="154">
        <v>5000</v>
      </c>
      <c r="I19" s="138">
        <v>1030</v>
      </c>
      <c r="J19" s="139"/>
    </row>
    <row r="20" spans="1:10" ht="21">
      <c r="A20" s="134" t="s">
        <v>223</v>
      </c>
      <c r="B20" s="135"/>
      <c r="C20" s="135"/>
      <c r="D20" s="135"/>
      <c r="E20" s="135"/>
      <c r="F20" s="136"/>
      <c r="G20" s="137">
        <v>41220002</v>
      </c>
      <c r="H20" s="138">
        <v>15000</v>
      </c>
      <c r="I20" s="138">
        <v>0</v>
      </c>
      <c r="J20" s="139"/>
    </row>
    <row r="21" spans="1:10" ht="21">
      <c r="A21" s="134" t="s">
        <v>224</v>
      </c>
      <c r="B21" s="135"/>
      <c r="C21" s="135"/>
      <c r="D21" s="135"/>
      <c r="E21" s="135"/>
      <c r="F21" s="136"/>
      <c r="G21" s="137">
        <v>41220010</v>
      </c>
      <c r="H21" s="138">
        <v>50000</v>
      </c>
      <c r="I21" s="138">
        <v>0</v>
      </c>
      <c r="J21" s="139"/>
    </row>
    <row r="22" spans="1:10" ht="21">
      <c r="A22" s="155" t="s">
        <v>225</v>
      </c>
      <c r="B22" s="135"/>
      <c r="C22" s="135"/>
      <c r="D22" s="135"/>
      <c r="E22" s="135"/>
      <c r="F22" s="136"/>
      <c r="G22" s="137">
        <v>41230003</v>
      </c>
      <c r="H22" s="138">
        <v>0</v>
      </c>
      <c r="I22" s="138">
        <v>0</v>
      </c>
      <c r="J22" s="139"/>
    </row>
    <row r="23" spans="1:10" ht="21">
      <c r="A23" s="133" t="s">
        <v>226</v>
      </c>
      <c r="B23" s="133"/>
      <c r="C23" s="133"/>
      <c r="D23" s="133"/>
      <c r="E23" s="133"/>
      <c r="F23" s="133"/>
      <c r="G23" s="152">
        <v>41230004</v>
      </c>
      <c r="H23" s="138">
        <v>400</v>
      </c>
      <c r="I23" s="138">
        <v>0</v>
      </c>
      <c r="J23" s="139"/>
    </row>
    <row r="24" spans="1:10" ht="21">
      <c r="A24" s="134" t="s">
        <v>169</v>
      </c>
      <c r="B24" s="135"/>
      <c r="C24" s="135"/>
      <c r="D24" s="135"/>
      <c r="E24" s="135"/>
      <c r="F24" s="136"/>
      <c r="G24" s="137">
        <v>41230006</v>
      </c>
      <c r="H24" s="138">
        <v>2000</v>
      </c>
      <c r="I24" s="138">
        <v>0</v>
      </c>
      <c r="J24" s="139"/>
    </row>
    <row r="25" spans="1:10" ht="21">
      <c r="A25" s="134" t="s">
        <v>170</v>
      </c>
      <c r="B25" s="135"/>
      <c r="C25" s="135"/>
      <c r="D25" s="135"/>
      <c r="E25" s="135"/>
      <c r="F25" s="135"/>
      <c r="G25" s="137">
        <v>41230007</v>
      </c>
      <c r="H25" s="138">
        <v>2000</v>
      </c>
      <c r="I25" s="138">
        <v>80</v>
      </c>
      <c r="J25" s="139"/>
    </row>
    <row r="26" spans="1:10" ht="21">
      <c r="A26" s="157" t="s">
        <v>171</v>
      </c>
      <c r="B26" s="158"/>
      <c r="C26" s="158"/>
      <c r="D26" s="158"/>
      <c r="E26" s="158"/>
      <c r="F26" s="158"/>
      <c r="G26" s="159">
        <v>41239999</v>
      </c>
      <c r="H26" s="160">
        <v>0</v>
      </c>
      <c r="I26" s="156">
        <v>0</v>
      </c>
      <c r="J26" s="139"/>
    </row>
    <row r="27" spans="1:10" ht="21">
      <c r="A27" s="408" t="s">
        <v>48</v>
      </c>
      <c r="B27" s="409"/>
      <c r="C27" s="409"/>
      <c r="D27" s="409"/>
      <c r="E27" s="409"/>
      <c r="F27" s="410"/>
      <c r="G27" s="161"/>
      <c r="H27" s="162">
        <f>SUM(H13:H26)</f>
        <v>216400</v>
      </c>
      <c r="I27" s="145">
        <f>SUM(I13:I26)</f>
        <v>14511</v>
      </c>
      <c r="J27" s="139"/>
    </row>
    <row r="28" spans="1:10" ht="21">
      <c r="A28" s="122" t="s">
        <v>53</v>
      </c>
      <c r="B28" s="123"/>
      <c r="C28" s="123"/>
      <c r="D28" s="123"/>
      <c r="E28" s="123"/>
      <c r="F28" s="147"/>
      <c r="G28" s="163">
        <v>41300000</v>
      </c>
      <c r="H28" s="127"/>
      <c r="I28" s="164"/>
      <c r="J28" s="139"/>
    </row>
    <row r="29" spans="1:10" ht="21">
      <c r="A29" s="140" t="s">
        <v>54</v>
      </c>
      <c r="B29" s="141"/>
      <c r="C29" s="141"/>
      <c r="D29" s="141"/>
      <c r="E29" s="141"/>
      <c r="F29" s="46"/>
      <c r="G29" s="166">
        <v>41300003</v>
      </c>
      <c r="H29" s="143">
        <v>150000</v>
      </c>
      <c r="I29" s="138">
        <v>0</v>
      </c>
      <c r="J29" s="139"/>
    </row>
    <row r="30" spans="1:10" ht="21">
      <c r="A30" s="405" t="s">
        <v>48</v>
      </c>
      <c r="B30" s="411"/>
      <c r="C30" s="411"/>
      <c r="D30" s="411"/>
      <c r="E30" s="411"/>
      <c r="F30" s="412"/>
      <c r="G30" s="167"/>
      <c r="H30" s="145">
        <f>SUM(H29)</f>
        <v>150000</v>
      </c>
      <c r="I30" s="145">
        <f>SUM(I29)</f>
        <v>0</v>
      </c>
      <c r="J30" s="139"/>
    </row>
    <row r="31" spans="1:10" ht="21">
      <c r="A31" s="170" t="s">
        <v>55</v>
      </c>
      <c r="B31" s="171"/>
      <c r="C31" s="171"/>
      <c r="D31" s="171"/>
      <c r="E31" s="171"/>
      <c r="F31" s="172"/>
      <c r="G31" s="173">
        <v>41500000</v>
      </c>
      <c r="H31" s="174"/>
      <c r="I31" s="346"/>
      <c r="J31" s="139"/>
    </row>
    <row r="32" spans="1:10" ht="21">
      <c r="A32" s="211" t="s">
        <v>56</v>
      </c>
      <c r="B32" s="212"/>
      <c r="C32" s="212"/>
      <c r="D32" s="212"/>
      <c r="E32" s="212"/>
      <c r="F32" s="213"/>
      <c r="G32" s="214">
        <v>41500004</v>
      </c>
      <c r="H32" s="215">
        <v>40000</v>
      </c>
      <c r="I32" s="138">
        <v>0</v>
      </c>
      <c r="J32" s="139"/>
    </row>
    <row r="33" spans="1:10" ht="21">
      <c r="A33" s="134" t="s">
        <v>110</v>
      </c>
      <c r="B33" s="135"/>
      <c r="C33" s="135"/>
      <c r="D33" s="135"/>
      <c r="E33" s="135"/>
      <c r="F33" s="136"/>
      <c r="G33" s="137">
        <v>41500007</v>
      </c>
      <c r="H33" s="176">
        <v>100</v>
      </c>
      <c r="I33" s="138">
        <v>0</v>
      </c>
      <c r="J33" s="139"/>
    </row>
    <row r="34" spans="1:10" ht="21">
      <c r="A34" s="140" t="s">
        <v>57</v>
      </c>
      <c r="B34" s="141"/>
      <c r="C34" s="141"/>
      <c r="D34" s="141"/>
      <c r="E34" s="141"/>
      <c r="F34" s="46"/>
      <c r="G34" s="142">
        <v>41599999</v>
      </c>
      <c r="H34" s="177">
        <v>1000</v>
      </c>
      <c r="I34" s="143">
        <v>0</v>
      </c>
      <c r="J34" s="139"/>
    </row>
    <row r="35" spans="1:10" ht="30" customHeight="1">
      <c r="A35" s="405" t="s">
        <v>48</v>
      </c>
      <c r="B35" s="406"/>
      <c r="C35" s="406"/>
      <c r="D35" s="406"/>
      <c r="E35" s="406"/>
      <c r="F35" s="407"/>
      <c r="G35" s="178"/>
      <c r="H35" s="179">
        <f>SUM(H32:H34)</f>
        <v>41100</v>
      </c>
      <c r="I35" s="145">
        <f>SUM(I32:I34)</f>
        <v>0</v>
      </c>
      <c r="J35" s="139"/>
    </row>
    <row r="36" spans="1:10" ht="30" customHeight="1">
      <c r="A36" s="204"/>
      <c r="B36" s="204"/>
      <c r="C36" s="204"/>
      <c r="D36" s="204"/>
      <c r="E36" s="204"/>
      <c r="F36" s="204"/>
      <c r="G36" s="205"/>
      <c r="H36" s="206"/>
      <c r="I36" s="206"/>
      <c r="J36" s="139"/>
    </row>
    <row r="37" spans="1:10" ht="30" customHeight="1">
      <c r="A37" s="208"/>
      <c r="B37" s="208"/>
      <c r="C37" s="208"/>
      <c r="D37" s="208"/>
      <c r="E37" s="208"/>
      <c r="F37" s="208"/>
      <c r="G37" s="171"/>
      <c r="H37" s="209"/>
      <c r="I37" s="209"/>
      <c r="J37" s="139"/>
    </row>
    <row r="38" spans="1:10" ht="30" customHeight="1">
      <c r="A38" s="208"/>
      <c r="B38" s="208"/>
      <c r="C38" s="208"/>
      <c r="D38" s="208"/>
      <c r="E38" s="208"/>
      <c r="F38" s="208"/>
      <c r="G38" s="171"/>
      <c r="H38" s="209"/>
      <c r="I38" s="209"/>
      <c r="J38" s="139"/>
    </row>
    <row r="39" spans="1:10" ht="30" customHeight="1">
      <c r="A39" s="208"/>
      <c r="B39" s="208"/>
      <c r="C39" s="208"/>
      <c r="D39" s="208"/>
      <c r="E39" s="208"/>
      <c r="F39" s="208"/>
      <c r="G39" s="171"/>
      <c r="H39" s="209"/>
      <c r="I39" s="209"/>
      <c r="J39" s="139"/>
    </row>
    <row r="40" spans="1:9" ht="25.5" customHeight="1">
      <c r="A40" s="413" t="s">
        <v>4</v>
      </c>
      <c r="B40" s="414"/>
      <c r="C40" s="414"/>
      <c r="D40" s="414"/>
      <c r="E40" s="414"/>
      <c r="F40" s="415"/>
      <c r="G40" s="121" t="s">
        <v>37</v>
      </c>
      <c r="H40" s="120" t="s">
        <v>0</v>
      </c>
      <c r="I40" s="120" t="s">
        <v>42</v>
      </c>
    </row>
    <row r="41" spans="1:9" ht="21">
      <c r="A41" s="122" t="s">
        <v>58</v>
      </c>
      <c r="B41" s="123"/>
      <c r="C41" s="123"/>
      <c r="D41" s="124"/>
      <c r="E41" s="124"/>
      <c r="F41" s="125"/>
      <c r="G41" s="126"/>
      <c r="H41" s="127"/>
      <c r="I41" s="127"/>
    </row>
    <row r="42" spans="1:9" ht="21">
      <c r="A42" s="128" t="s">
        <v>59</v>
      </c>
      <c r="B42" s="129"/>
      <c r="C42" s="129"/>
      <c r="D42" s="130"/>
      <c r="E42" s="130"/>
      <c r="F42" s="131"/>
      <c r="G42" s="132">
        <v>42100000</v>
      </c>
      <c r="H42" s="133"/>
      <c r="I42" s="133"/>
    </row>
    <row r="43" spans="1:10" ht="21">
      <c r="A43" s="134" t="s">
        <v>60</v>
      </c>
      <c r="B43" s="135"/>
      <c r="C43" s="135"/>
      <c r="D43" s="135"/>
      <c r="E43" s="135"/>
      <c r="F43" s="136"/>
      <c r="G43" s="137">
        <v>42100001</v>
      </c>
      <c r="H43" s="138">
        <v>400000</v>
      </c>
      <c r="I43" s="138">
        <v>40789.23</v>
      </c>
      <c r="J43" s="139"/>
    </row>
    <row r="44" spans="1:10" ht="21">
      <c r="A44" s="134" t="s">
        <v>88</v>
      </c>
      <c r="B44" s="135"/>
      <c r="C44" s="135"/>
      <c r="D44" s="135"/>
      <c r="E44" s="135"/>
      <c r="F44" s="136"/>
      <c r="G44" s="137">
        <v>42100002</v>
      </c>
      <c r="H44" s="176">
        <v>8300000</v>
      </c>
      <c r="I44" s="138">
        <v>1572980.81</v>
      </c>
      <c r="J44" s="139"/>
    </row>
    <row r="45" spans="1:10" ht="21">
      <c r="A45" s="134" t="s">
        <v>87</v>
      </c>
      <c r="B45" s="135"/>
      <c r="C45" s="135"/>
      <c r="D45" s="135"/>
      <c r="E45" s="135"/>
      <c r="F45" s="135"/>
      <c r="G45" s="137">
        <v>42100004</v>
      </c>
      <c r="H45" s="181">
        <v>3300000</v>
      </c>
      <c r="I45" s="138">
        <v>316270.52</v>
      </c>
      <c r="J45" s="139"/>
    </row>
    <row r="46" spans="1:10" ht="21">
      <c r="A46" s="134" t="s">
        <v>89</v>
      </c>
      <c r="B46" s="135"/>
      <c r="C46" s="135"/>
      <c r="D46" s="135"/>
      <c r="E46" s="135"/>
      <c r="F46" s="135"/>
      <c r="G46" s="137">
        <v>42100005</v>
      </c>
      <c r="H46" s="181">
        <v>130000</v>
      </c>
      <c r="I46" s="138">
        <v>28311.73</v>
      </c>
      <c r="J46" s="139"/>
    </row>
    <row r="47" spans="1:12" ht="21">
      <c r="A47" s="134" t="s">
        <v>90</v>
      </c>
      <c r="B47" s="135"/>
      <c r="C47" s="135"/>
      <c r="D47" s="135"/>
      <c r="E47" s="135"/>
      <c r="F47" s="135"/>
      <c r="G47" s="152">
        <v>42100006</v>
      </c>
      <c r="H47" s="181">
        <v>1700000</v>
      </c>
      <c r="I47" s="138">
        <v>0</v>
      </c>
      <c r="J47" s="139"/>
      <c r="L47" s="182"/>
    </row>
    <row r="48" spans="1:10" ht="21">
      <c r="A48" s="134" t="s">
        <v>91</v>
      </c>
      <c r="B48" s="135"/>
      <c r="C48" s="135"/>
      <c r="D48" s="135"/>
      <c r="E48" s="135"/>
      <c r="F48" s="136"/>
      <c r="G48" s="152">
        <v>42100007</v>
      </c>
      <c r="H48" s="181">
        <v>3450000</v>
      </c>
      <c r="I48" s="138">
        <v>390710.39</v>
      </c>
      <c r="J48" s="139"/>
    </row>
    <row r="49" spans="1:10" ht="21">
      <c r="A49" s="134" t="s">
        <v>116</v>
      </c>
      <c r="B49" s="135"/>
      <c r="C49" s="135"/>
      <c r="D49" s="135"/>
      <c r="E49" s="135"/>
      <c r="F49" s="136"/>
      <c r="G49" s="152">
        <v>42100011</v>
      </c>
      <c r="H49" s="181">
        <v>3000</v>
      </c>
      <c r="I49" s="138">
        <v>717</v>
      </c>
      <c r="J49" s="139"/>
    </row>
    <row r="50" spans="1:10" ht="21">
      <c r="A50" s="134" t="s">
        <v>92</v>
      </c>
      <c r="B50" s="135"/>
      <c r="C50" s="135"/>
      <c r="D50" s="135"/>
      <c r="E50" s="135"/>
      <c r="F50" s="136"/>
      <c r="G50" s="152">
        <v>42100012</v>
      </c>
      <c r="H50" s="181">
        <v>170000</v>
      </c>
      <c r="I50" s="138">
        <v>0</v>
      </c>
      <c r="J50" s="139"/>
    </row>
    <row r="51" spans="1:10" ht="21">
      <c r="A51" s="134" t="s">
        <v>93</v>
      </c>
      <c r="B51" s="135"/>
      <c r="C51" s="135"/>
      <c r="D51" s="135"/>
      <c r="E51" s="135"/>
      <c r="F51" s="136"/>
      <c r="G51" s="152">
        <v>42100013</v>
      </c>
      <c r="H51" s="181">
        <v>100000</v>
      </c>
      <c r="I51" s="138">
        <v>0</v>
      </c>
      <c r="J51" s="139"/>
    </row>
    <row r="52" spans="1:10" ht="21">
      <c r="A52" s="134" t="s">
        <v>94</v>
      </c>
      <c r="B52" s="135"/>
      <c r="C52" s="135"/>
      <c r="D52" s="135"/>
      <c r="E52" s="135"/>
      <c r="F52" s="136"/>
      <c r="G52" s="152">
        <v>42100015</v>
      </c>
      <c r="H52" s="181">
        <v>1700000</v>
      </c>
      <c r="I52" s="138">
        <v>0</v>
      </c>
      <c r="J52" s="139"/>
    </row>
    <row r="53" spans="1:10" ht="21">
      <c r="A53" s="140" t="s">
        <v>352</v>
      </c>
      <c r="B53" s="141"/>
      <c r="C53" s="141"/>
      <c r="D53" s="141"/>
      <c r="E53" s="141"/>
      <c r="F53" s="46"/>
      <c r="G53" s="153">
        <v>42100017</v>
      </c>
      <c r="H53" s="199">
        <v>0</v>
      </c>
      <c r="I53" s="138">
        <v>510</v>
      </c>
      <c r="J53" s="139"/>
    </row>
    <row r="54" spans="1:10" ht="21">
      <c r="A54" s="140" t="s">
        <v>353</v>
      </c>
      <c r="B54" s="141"/>
      <c r="C54" s="141"/>
      <c r="D54" s="141"/>
      <c r="E54" s="141"/>
      <c r="F54" s="46"/>
      <c r="G54" s="153">
        <v>42199999</v>
      </c>
      <c r="H54" s="183">
        <v>3000</v>
      </c>
      <c r="I54" s="138">
        <v>0</v>
      </c>
      <c r="J54" s="139"/>
    </row>
    <row r="55" spans="1:10" ht="17.25" customHeight="1">
      <c r="A55" s="405" t="s">
        <v>48</v>
      </c>
      <c r="B55" s="406"/>
      <c r="C55" s="406"/>
      <c r="D55" s="406"/>
      <c r="E55" s="406"/>
      <c r="F55" s="407"/>
      <c r="G55" s="178"/>
      <c r="H55" s="179">
        <f>SUM(H43:H54)</f>
        <v>19256000</v>
      </c>
      <c r="I55" s="145">
        <f>SUM(I43:I54)</f>
        <v>2350289.68</v>
      </c>
      <c r="J55" s="139"/>
    </row>
    <row r="56" spans="1:10" ht="20.25" customHeight="1">
      <c r="A56" s="122" t="s">
        <v>61</v>
      </c>
      <c r="B56" s="123"/>
      <c r="C56" s="123"/>
      <c r="D56" s="123"/>
      <c r="E56" s="123"/>
      <c r="F56" s="147"/>
      <c r="G56" s="184"/>
      <c r="H56" s="185"/>
      <c r="I56" s="127"/>
      <c r="J56" s="139"/>
    </row>
    <row r="57" spans="1:10" ht="20.25" customHeight="1">
      <c r="A57" s="128" t="s">
        <v>62</v>
      </c>
      <c r="B57" s="129"/>
      <c r="C57" s="129"/>
      <c r="D57" s="129"/>
      <c r="E57" s="129"/>
      <c r="F57" s="186"/>
      <c r="G57" s="187">
        <v>43100000</v>
      </c>
      <c r="H57" s="135"/>
      <c r="I57" s="133"/>
      <c r="J57" s="139"/>
    </row>
    <row r="58" spans="1:10" ht="21">
      <c r="A58" s="134" t="s">
        <v>63</v>
      </c>
      <c r="B58" s="135"/>
      <c r="C58" s="135"/>
      <c r="D58" s="135"/>
      <c r="E58" s="135"/>
      <c r="F58" s="136"/>
      <c r="G58" s="152">
        <v>43100002</v>
      </c>
      <c r="H58" s="181">
        <v>25330000</v>
      </c>
      <c r="I58" s="138">
        <v>5920914</v>
      </c>
      <c r="J58" s="139"/>
    </row>
    <row r="59" spans="1:10" ht="15" customHeight="1">
      <c r="A59" s="140"/>
      <c r="B59" s="141"/>
      <c r="C59" s="141"/>
      <c r="D59" s="141"/>
      <c r="E59" s="141"/>
      <c r="F59" s="46"/>
      <c r="G59" s="153"/>
      <c r="H59" s="183"/>
      <c r="I59" s="143"/>
      <c r="J59" s="139"/>
    </row>
    <row r="60" spans="1:10" ht="18" customHeight="1">
      <c r="A60" s="405" t="s">
        <v>48</v>
      </c>
      <c r="B60" s="406"/>
      <c r="C60" s="406"/>
      <c r="D60" s="406"/>
      <c r="E60" s="406"/>
      <c r="F60" s="407"/>
      <c r="G60" s="178"/>
      <c r="H60" s="179">
        <f>SUM(H58)</f>
        <v>25330000</v>
      </c>
      <c r="I60" s="145">
        <f>SUM(I58:I59)</f>
        <v>5920914</v>
      </c>
      <c r="J60" s="139"/>
    </row>
    <row r="61" spans="1:10" ht="21">
      <c r="A61" s="418" t="s">
        <v>82</v>
      </c>
      <c r="B61" s="419"/>
      <c r="C61" s="419"/>
      <c r="D61" s="419"/>
      <c r="E61" s="419"/>
      <c r="F61" s="420"/>
      <c r="G61" s="153"/>
      <c r="H61" s="183"/>
      <c r="I61" s="143"/>
      <c r="J61" s="139"/>
    </row>
    <row r="62" spans="1:10" ht="20.25" customHeight="1">
      <c r="A62" s="188" t="s">
        <v>153</v>
      </c>
      <c r="B62" s="189"/>
      <c r="C62" s="189"/>
      <c r="D62" s="190"/>
      <c r="E62" s="190"/>
      <c r="F62" s="191"/>
      <c r="G62" s="152"/>
      <c r="H62" s="181"/>
      <c r="I62" s="138"/>
      <c r="J62" s="139"/>
    </row>
    <row r="63" spans="1:10" ht="21">
      <c r="A63" s="192"/>
      <c r="B63" s="193"/>
      <c r="C63" s="193"/>
      <c r="D63" s="193"/>
      <c r="E63" s="193"/>
      <c r="F63" s="194"/>
      <c r="G63" s="152"/>
      <c r="H63" s="181"/>
      <c r="I63" s="138"/>
      <c r="J63" s="139"/>
    </row>
    <row r="64" spans="1:10" ht="21">
      <c r="A64" s="195"/>
      <c r="B64" s="193"/>
      <c r="C64" s="193"/>
      <c r="D64" s="193"/>
      <c r="E64" s="193"/>
      <c r="F64" s="194"/>
      <c r="G64" s="152"/>
      <c r="H64" s="181"/>
      <c r="I64" s="138"/>
      <c r="J64" s="139"/>
    </row>
    <row r="65" spans="1:10" ht="21">
      <c r="A65" s="192"/>
      <c r="B65" s="193"/>
      <c r="C65" s="193"/>
      <c r="D65" s="193"/>
      <c r="E65" s="193"/>
      <c r="F65" s="194"/>
      <c r="G65" s="152"/>
      <c r="H65" s="181"/>
      <c r="I65" s="138"/>
      <c r="J65" s="139"/>
    </row>
    <row r="66" spans="1:10" ht="21">
      <c r="A66" s="196"/>
      <c r="B66" s="197"/>
      <c r="C66" s="197"/>
      <c r="D66" s="197"/>
      <c r="E66" s="197"/>
      <c r="F66" s="198"/>
      <c r="G66" s="153"/>
      <c r="H66" s="199"/>
      <c r="I66" s="143"/>
      <c r="J66" s="139"/>
    </row>
    <row r="67" spans="1:10" ht="21">
      <c r="A67" s="196"/>
      <c r="B67" s="197"/>
      <c r="C67" s="197"/>
      <c r="D67" s="197"/>
      <c r="E67" s="197"/>
      <c r="F67" s="198"/>
      <c r="G67" s="153"/>
      <c r="H67" s="199"/>
      <c r="I67" s="143"/>
      <c r="J67" s="139"/>
    </row>
    <row r="68" spans="1:10" ht="19.5" customHeight="1">
      <c r="A68" s="405" t="s">
        <v>48</v>
      </c>
      <c r="B68" s="406"/>
      <c r="C68" s="406"/>
      <c r="D68" s="406"/>
      <c r="E68" s="406"/>
      <c r="F68" s="407"/>
      <c r="G68" s="178"/>
      <c r="H68" s="179">
        <v>0</v>
      </c>
      <c r="I68" s="145">
        <f>SUM(I63:I67)</f>
        <v>0</v>
      </c>
      <c r="J68" s="139"/>
    </row>
    <row r="69" spans="1:11" ht="22.5" customHeight="1" thickBot="1">
      <c r="A69" s="405" t="s">
        <v>83</v>
      </c>
      <c r="B69" s="406"/>
      <c r="C69" s="406"/>
      <c r="D69" s="406"/>
      <c r="E69" s="406"/>
      <c r="F69" s="407"/>
      <c r="G69" s="178"/>
      <c r="H69" s="200">
        <f>SUM(H11+H27+H30+H35+H55+H60)</f>
        <v>46083714</v>
      </c>
      <c r="I69" s="200">
        <f>I11+I27+I30+I35+I55+I60+I68</f>
        <v>8285716.01</v>
      </c>
      <c r="J69" s="139"/>
      <c r="K69" s="182"/>
    </row>
    <row r="70" spans="1:11" ht="22.5" customHeight="1" thickTop="1">
      <c r="A70" s="208"/>
      <c r="B70" s="208"/>
      <c r="C70" s="208"/>
      <c r="D70" s="208"/>
      <c r="E70" s="208"/>
      <c r="F70" s="208"/>
      <c r="G70" s="171"/>
      <c r="H70" s="209"/>
      <c r="I70" s="209"/>
      <c r="J70" s="139"/>
      <c r="K70" s="182"/>
    </row>
    <row r="71" spans="1:9" s="202" customFormat="1" ht="21">
      <c r="A71" s="201" t="s">
        <v>263</v>
      </c>
      <c r="B71" s="201"/>
      <c r="C71" s="201"/>
      <c r="D71" s="201"/>
      <c r="E71" s="201"/>
      <c r="F71" s="201"/>
      <c r="G71" s="201"/>
      <c r="H71" s="201"/>
      <c r="I71" s="201"/>
    </row>
    <row r="72" spans="1:9" s="202" customFormat="1" ht="21">
      <c r="A72" s="201" t="s">
        <v>265</v>
      </c>
      <c r="B72" s="201"/>
      <c r="C72" s="201"/>
      <c r="D72" s="201"/>
      <c r="E72" s="201"/>
      <c r="F72" s="201"/>
      <c r="G72" s="201"/>
      <c r="H72" s="201"/>
      <c r="I72" s="201"/>
    </row>
    <row r="73" spans="1:9" s="202" customFormat="1" ht="21">
      <c r="A73" s="417" t="s">
        <v>264</v>
      </c>
      <c r="B73" s="417"/>
      <c r="C73" s="417"/>
      <c r="D73" s="417"/>
      <c r="E73" s="417"/>
      <c r="F73" s="417"/>
      <c r="G73" s="417"/>
      <c r="H73" s="417"/>
      <c r="I73" s="417"/>
    </row>
    <row r="74" spans="1:9" s="202" customFormat="1" ht="21">
      <c r="A74" s="203"/>
      <c r="B74" s="203"/>
      <c r="C74" s="203"/>
      <c r="D74" s="203"/>
      <c r="E74" s="203"/>
      <c r="F74" s="203"/>
      <c r="G74" s="203"/>
      <c r="H74" s="203"/>
      <c r="I74" s="203"/>
    </row>
  </sheetData>
  <sheetProtection/>
  <mergeCells count="15">
    <mergeCell ref="A73:I73"/>
    <mergeCell ref="A40:F40"/>
    <mergeCell ref="A61:F61"/>
    <mergeCell ref="A60:F60"/>
    <mergeCell ref="A69:F69"/>
    <mergeCell ref="A55:F55"/>
    <mergeCell ref="A68:F68"/>
    <mergeCell ref="A35:F35"/>
    <mergeCell ref="A27:F27"/>
    <mergeCell ref="A30:F30"/>
    <mergeCell ref="A11:F11"/>
    <mergeCell ref="A5:F5"/>
    <mergeCell ref="A1:I1"/>
    <mergeCell ref="A2:I2"/>
    <mergeCell ref="A3:I3"/>
  </mergeCells>
  <printOptions/>
  <pageMargins left="0.3937007874015748" right="0.1968503937007874" top="0" bottom="0" header="0.28" footer="0.2"/>
  <pageSetup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O59" sqref="O59"/>
    </sheetView>
  </sheetViews>
  <sheetFormatPr defaultColWidth="9.140625" defaultRowHeight="21.75"/>
  <cols>
    <col min="1" max="5" width="9.140625" style="54" customWidth="1"/>
    <col min="6" max="6" width="1.421875" style="54" hidden="1" customWidth="1"/>
    <col min="7" max="7" width="11.00390625" style="54" bestFit="1" customWidth="1"/>
    <col min="8" max="8" width="15.7109375" style="54" customWidth="1"/>
    <col min="9" max="9" width="17.421875" style="54" customWidth="1"/>
    <col min="10" max="10" width="17.140625" style="54" customWidth="1"/>
    <col min="11" max="12" width="13.57421875" style="54" bestFit="1" customWidth="1"/>
    <col min="13" max="13" width="12.421875" style="54" bestFit="1" customWidth="1"/>
    <col min="14" max="16384" width="9.140625" style="54" customWidth="1"/>
  </cols>
  <sheetData>
    <row r="1" spans="1:10" ht="21">
      <c r="A1" s="421" t="s">
        <v>268</v>
      </c>
      <c r="B1" s="421"/>
      <c r="C1" s="421"/>
      <c r="D1" s="421"/>
      <c r="E1" s="421"/>
      <c r="F1" s="421"/>
      <c r="G1" s="421"/>
      <c r="H1" s="421"/>
      <c r="I1" s="421"/>
      <c r="J1" s="421"/>
    </row>
    <row r="2" spans="1:10" ht="21">
      <c r="A2" s="388" t="s">
        <v>261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21">
      <c r="A3" s="388" t="s">
        <v>351</v>
      </c>
      <c r="B3" s="388"/>
      <c r="C3" s="388"/>
      <c r="D3" s="388"/>
      <c r="E3" s="388"/>
      <c r="F3" s="388"/>
      <c r="G3" s="388"/>
      <c r="H3" s="388"/>
      <c r="I3" s="388"/>
      <c r="J3" s="388"/>
    </row>
    <row r="4" spans="1:10" ht="21">
      <c r="A4" s="118"/>
      <c r="B4" s="118"/>
      <c r="C4" s="118"/>
      <c r="D4" s="118"/>
      <c r="E4" s="118"/>
      <c r="F4" s="118"/>
      <c r="G4" s="118"/>
      <c r="H4" s="118"/>
      <c r="I4" s="118"/>
      <c r="J4" s="119"/>
    </row>
    <row r="5" spans="1:10" ht="21">
      <c r="A5" s="413" t="s">
        <v>4</v>
      </c>
      <c r="B5" s="414"/>
      <c r="C5" s="414"/>
      <c r="D5" s="414"/>
      <c r="E5" s="414"/>
      <c r="F5" s="415"/>
      <c r="G5" s="121" t="s">
        <v>37</v>
      </c>
      <c r="H5" s="120" t="s">
        <v>0</v>
      </c>
      <c r="I5" s="120" t="s">
        <v>42</v>
      </c>
      <c r="J5" s="121" t="s">
        <v>123</v>
      </c>
    </row>
    <row r="6" spans="1:10" ht="21">
      <c r="A6" s="122" t="s">
        <v>43</v>
      </c>
      <c r="B6" s="123"/>
      <c r="C6" s="123"/>
      <c r="D6" s="124"/>
      <c r="E6" s="124"/>
      <c r="F6" s="125"/>
      <c r="G6" s="126"/>
      <c r="H6" s="127"/>
      <c r="I6" s="127"/>
      <c r="J6" s="127"/>
    </row>
    <row r="7" spans="1:10" ht="21">
      <c r="A7" s="128" t="s">
        <v>44</v>
      </c>
      <c r="B7" s="129"/>
      <c r="C7" s="129"/>
      <c r="D7" s="130"/>
      <c r="E7" s="130"/>
      <c r="F7" s="131"/>
      <c r="G7" s="132">
        <v>41100000</v>
      </c>
      <c r="H7" s="133"/>
      <c r="I7" s="133"/>
      <c r="J7" s="133"/>
    </row>
    <row r="8" spans="1:11" ht="21">
      <c r="A8" s="134" t="s">
        <v>45</v>
      </c>
      <c r="B8" s="135"/>
      <c r="C8" s="135"/>
      <c r="D8" s="135"/>
      <c r="E8" s="135"/>
      <c r="F8" s="136"/>
      <c r="G8" s="137">
        <v>41100001</v>
      </c>
      <c r="H8" s="138">
        <v>980214</v>
      </c>
      <c r="I8" s="138">
        <v>0</v>
      </c>
      <c r="J8" s="138">
        <v>0</v>
      </c>
      <c r="K8" s="139"/>
    </row>
    <row r="9" spans="1:11" ht="21">
      <c r="A9" s="134" t="s">
        <v>46</v>
      </c>
      <c r="B9" s="135"/>
      <c r="C9" s="135"/>
      <c r="D9" s="135"/>
      <c r="E9" s="135"/>
      <c r="F9" s="136"/>
      <c r="G9" s="137">
        <v>41100002</v>
      </c>
      <c r="H9" s="138">
        <v>65000</v>
      </c>
      <c r="I9" s="138">
        <v>1.33</v>
      </c>
      <c r="J9" s="138">
        <v>186.77</v>
      </c>
      <c r="K9" s="139"/>
    </row>
    <row r="10" spans="1:11" ht="21">
      <c r="A10" s="140" t="s">
        <v>47</v>
      </c>
      <c r="B10" s="141"/>
      <c r="C10" s="141"/>
      <c r="D10" s="141"/>
      <c r="E10" s="141"/>
      <c r="F10" s="46"/>
      <c r="G10" s="142">
        <v>41100003</v>
      </c>
      <c r="H10" s="143">
        <v>45000</v>
      </c>
      <c r="I10" s="143">
        <v>0</v>
      </c>
      <c r="J10" s="143">
        <v>0</v>
      </c>
      <c r="K10" s="139"/>
    </row>
    <row r="11" spans="1:11" ht="21">
      <c r="A11" s="405" t="s">
        <v>48</v>
      </c>
      <c r="B11" s="406"/>
      <c r="C11" s="406"/>
      <c r="D11" s="406"/>
      <c r="E11" s="406"/>
      <c r="F11" s="407"/>
      <c r="G11" s="144"/>
      <c r="H11" s="145">
        <f>SUM(H8:H10)</f>
        <v>1090214</v>
      </c>
      <c r="I11" s="145">
        <f>SUM(I8:I10)</f>
        <v>1.33</v>
      </c>
      <c r="J11" s="146">
        <f>SUM(J8:J10)</f>
        <v>186.77</v>
      </c>
      <c r="K11" s="139"/>
    </row>
    <row r="12" spans="1:11" ht="21">
      <c r="A12" s="122" t="s">
        <v>49</v>
      </c>
      <c r="B12" s="123"/>
      <c r="C12" s="123"/>
      <c r="D12" s="123"/>
      <c r="E12" s="123"/>
      <c r="F12" s="147"/>
      <c r="G12" s="148">
        <v>41200000</v>
      </c>
      <c r="H12" s="127"/>
      <c r="I12" s="127"/>
      <c r="J12" s="127"/>
      <c r="K12" s="139"/>
    </row>
    <row r="13" spans="1:11" ht="21">
      <c r="A13" s="378" t="s">
        <v>50</v>
      </c>
      <c r="B13" s="150"/>
      <c r="C13" s="150"/>
      <c r="D13" s="150"/>
      <c r="E13" s="150"/>
      <c r="F13" s="151"/>
      <c r="G13" s="137">
        <v>41210001</v>
      </c>
      <c r="H13" s="138">
        <v>0</v>
      </c>
      <c r="I13" s="138">
        <v>0</v>
      </c>
      <c r="J13" s="138">
        <v>0</v>
      </c>
      <c r="K13" s="139"/>
    </row>
    <row r="14" spans="1:11" ht="21">
      <c r="A14" s="134" t="s">
        <v>51</v>
      </c>
      <c r="B14" s="135"/>
      <c r="C14" s="135"/>
      <c r="D14" s="135"/>
      <c r="E14" s="135"/>
      <c r="F14" s="136"/>
      <c r="G14" s="137">
        <v>41210004</v>
      </c>
      <c r="H14" s="138">
        <v>0</v>
      </c>
      <c r="I14" s="138">
        <v>0</v>
      </c>
      <c r="J14" s="138">
        <v>0</v>
      </c>
      <c r="K14" s="139"/>
    </row>
    <row r="15" spans="1:11" ht="21">
      <c r="A15" s="134" t="s">
        <v>52</v>
      </c>
      <c r="B15" s="135"/>
      <c r="C15" s="135"/>
      <c r="D15" s="135"/>
      <c r="E15" s="135"/>
      <c r="F15" s="136"/>
      <c r="G15" s="137">
        <v>41210005</v>
      </c>
      <c r="H15" s="138">
        <v>1000</v>
      </c>
      <c r="I15" s="138">
        <v>0</v>
      </c>
      <c r="J15" s="138">
        <v>0</v>
      </c>
      <c r="K15" s="139"/>
    </row>
    <row r="16" spans="1:11" ht="21">
      <c r="A16" s="134" t="s">
        <v>143</v>
      </c>
      <c r="B16" s="135"/>
      <c r="C16" s="135"/>
      <c r="D16" s="135"/>
      <c r="E16" s="135"/>
      <c r="F16" s="136"/>
      <c r="G16" s="137">
        <v>41210007</v>
      </c>
      <c r="H16" s="138">
        <v>20000</v>
      </c>
      <c r="I16" s="138">
        <v>211</v>
      </c>
      <c r="J16" s="138">
        <v>535.5</v>
      </c>
      <c r="K16" s="139"/>
    </row>
    <row r="17" spans="1:11" ht="21">
      <c r="A17" s="134" t="s">
        <v>167</v>
      </c>
      <c r="B17" s="135"/>
      <c r="C17" s="135"/>
      <c r="D17" s="135"/>
      <c r="E17" s="135"/>
      <c r="F17" s="136"/>
      <c r="G17" s="137">
        <v>41210008</v>
      </c>
      <c r="H17" s="138">
        <v>120000</v>
      </c>
      <c r="I17" s="138">
        <v>13140</v>
      </c>
      <c r="J17" s="138">
        <v>39460</v>
      </c>
      <c r="K17" s="139"/>
    </row>
    <row r="18" spans="1:11" ht="21">
      <c r="A18" s="134" t="s">
        <v>168</v>
      </c>
      <c r="B18" s="135"/>
      <c r="C18" s="135"/>
      <c r="D18" s="135"/>
      <c r="E18" s="135"/>
      <c r="F18" s="136"/>
      <c r="G18" s="137">
        <v>41210028</v>
      </c>
      <c r="H18" s="138">
        <v>1000</v>
      </c>
      <c r="I18" s="138">
        <v>50</v>
      </c>
      <c r="J18" s="138">
        <v>320</v>
      </c>
      <c r="K18" s="139"/>
    </row>
    <row r="19" spans="1:11" ht="21">
      <c r="A19" s="140" t="s">
        <v>222</v>
      </c>
      <c r="B19" s="141"/>
      <c r="C19" s="141"/>
      <c r="D19" s="141"/>
      <c r="E19" s="141"/>
      <c r="F19" s="46"/>
      <c r="G19" s="153">
        <v>41219999</v>
      </c>
      <c r="H19" s="154">
        <v>5000</v>
      </c>
      <c r="I19" s="138">
        <v>1030</v>
      </c>
      <c r="J19" s="143">
        <v>3470</v>
      </c>
      <c r="K19" s="139"/>
    </row>
    <row r="20" spans="1:11" ht="21">
      <c r="A20" s="134" t="s">
        <v>223</v>
      </c>
      <c r="B20" s="135"/>
      <c r="C20" s="135"/>
      <c r="D20" s="135"/>
      <c r="E20" s="135"/>
      <c r="F20" s="136"/>
      <c r="G20" s="137">
        <v>41220002</v>
      </c>
      <c r="H20" s="138">
        <v>15000</v>
      </c>
      <c r="I20" s="138">
        <v>0</v>
      </c>
      <c r="J20" s="138">
        <v>0</v>
      </c>
      <c r="K20" s="139"/>
    </row>
    <row r="21" spans="1:11" ht="21">
      <c r="A21" s="134" t="s">
        <v>224</v>
      </c>
      <c r="B21" s="135"/>
      <c r="C21" s="135"/>
      <c r="D21" s="135"/>
      <c r="E21" s="135"/>
      <c r="F21" s="136"/>
      <c r="G21" s="137">
        <v>41220010</v>
      </c>
      <c r="H21" s="138">
        <v>50000</v>
      </c>
      <c r="I21" s="138">
        <v>0</v>
      </c>
      <c r="J21" s="138">
        <v>27750</v>
      </c>
      <c r="K21" s="139"/>
    </row>
    <row r="22" spans="1:11" ht="21">
      <c r="A22" s="155" t="s">
        <v>225</v>
      </c>
      <c r="B22" s="135"/>
      <c r="C22" s="135"/>
      <c r="D22" s="135"/>
      <c r="E22" s="135"/>
      <c r="F22" s="136"/>
      <c r="G22" s="137">
        <v>41230003</v>
      </c>
      <c r="H22" s="138">
        <v>0</v>
      </c>
      <c r="I22" s="138">
        <v>0</v>
      </c>
      <c r="J22" s="138">
        <v>1250</v>
      </c>
      <c r="K22" s="139"/>
    </row>
    <row r="23" spans="1:11" ht="21">
      <c r="A23" s="379" t="s">
        <v>226</v>
      </c>
      <c r="B23" s="133"/>
      <c r="C23" s="133"/>
      <c r="D23" s="133"/>
      <c r="E23" s="133"/>
      <c r="F23" s="133"/>
      <c r="G23" s="152">
        <v>41230004</v>
      </c>
      <c r="H23" s="138">
        <v>400</v>
      </c>
      <c r="I23" s="138">
        <v>0</v>
      </c>
      <c r="J23" s="138">
        <v>400</v>
      </c>
      <c r="K23" s="139"/>
    </row>
    <row r="24" spans="1:11" ht="21">
      <c r="A24" s="134" t="s">
        <v>169</v>
      </c>
      <c r="B24" s="135"/>
      <c r="C24" s="135"/>
      <c r="D24" s="135"/>
      <c r="E24" s="135"/>
      <c r="F24" s="136"/>
      <c r="G24" s="137">
        <v>41230006</v>
      </c>
      <c r="H24" s="138">
        <v>2000</v>
      </c>
      <c r="I24" s="138">
        <v>0</v>
      </c>
      <c r="J24" s="138">
        <v>2000</v>
      </c>
      <c r="K24" s="139"/>
    </row>
    <row r="25" spans="1:11" ht="21">
      <c r="A25" s="134" t="s">
        <v>170</v>
      </c>
      <c r="B25" s="135"/>
      <c r="C25" s="135"/>
      <c r="D25" s="135"/>
      <c r="E25" s="135"/>
      <c r="F25" s="135"/>
      <c r="G25" s="137">
        <v>41230007</v>
      </c>
      <c r="H25" s="138">
        <v>2000</v>
      </c>
      <c r="I25" s="138">
        <v>80</v>
      </c>
      <c r="J25" s="210">
        <v>200</v>
      </c>
      <c r="K25" s="139"/>
    </row>
    <row r="26" spans="1:11" ht="21">
      <c r="A26" s="157" t="s">
        <v>171</v>
      </c>
      <c r="B26" s="158"/>
      <c r="C26" s="158"/>
      <c r="D26" s="158"/>
      <c r="E26" s="158"/>
      <c r="F26" s="158"/>
      <c r="G26" s="159">
        <v>41239999</v>
      </c>
      <c r="H26" s="160">
        <v>0</v>
      </c>
      <c r="I26" s="156">
        <v>0</v>
      </c>
      <c r="J26" s="156">
        <v>0</v>
      </c>
      <c r="K26" s="139"/>
    </row>
    <row r="27" spans="1:11" ht="21">
      <c r="A27" s="408" t="s">
        <v>48</v>
      </c>
      <c r="B27" s="409"/>
      <c r="C27" s="409"/>
      <c r="D27" s="409"/>
      <c r="E27" s="409"/>
      <c r="F27" s="410"/>
      <c r="G27" s="161"/>
      <c r="H27" s="162">
        <f>SUM(H13:H26)</f>
        <v>216400</v>
      </c>
      <c r="I27" s="145">
        <f>SUM(I13:I26)</f>
        <v>14511</v>
      </c>
      <c r="J27" s="146">
        <f>SUM(J13:J26)</f>
        <v>75385.5</v>
      </c>
      <c r="K27" s="139"/>
    </row>
    <row r="28" spans="1:11" ht="21">
      <c r="A28" s="122" t="s">
        <v>53</v>
      </c>
      <c r="B28" s="123"/>
      <c r="C28" s="123"/>
      <c r="D28" s="123"/>
      <c r="E28" s="123"/>
      <c r="F28" s="147"/>
      <c r="G28" s="163">
        <v>41300000</v>
      </c>
      <c r="H28" s="127"/>
      <c r="I28" s="164"/>
      <c r="J28" s="165"/>
      <c r="K28" s="139"/>
    </row>
    <row r="29" spans="1:11" ht="21">
      <c r="A29" s="140" t="s">
        <v>54</v>
      </c>
      <c r="B29" s="141"/>
      <c r="C29" s="141"/>
      <c r="D29" s="141"/>
      <c r="E29" s="141"/>
      <c r="F29" s="46"/>
      <c r="G29" s="166">
        <v>41300003</v>
      </c>
      <c r="H29" s="143">
        <v>150000</v>
      </c>
      <c r="I29" s="138">
        <v>0</v>
      </c>
      <c r="J29" s="156">
        <v>0</v>
      </c>
      <c r="K29" s="139"/>
    </row>
    <row r="30" spans="1:11" ht="21">
      <c r="A30" s="405" t="s">
        <v>48</v>
      </c>
      <c r="B30" s="411"/>
      <c r="C30" s="411"/>
      <c r="D30" s="411"/>
      <c r="E30" s="411"/>
      <c r="F30" s="412"/>
      <c r="G30" s="167"/>
      <c r="H30" s="145">
        <f>SUM(H29)</f>
        <v>150000</v>
      </c>
      <c r="I30" s="168">
        <f>SUM(I29)</f>
        <v>0</v>
      </c>
      <c r="J30" s="169">
        <f>SUM(J29)</f>
        <v>0</v>
      </c>
      <c r="K30" s="139"/>
    </row>
    <row r="31" spans="1:11" ht="21">
      <c r="A31" s="170" t="s">
        <v>55</v>
      </c>
      <c r="B31" s="171"/>
      <c r="C31" s="171"/>
      <c r="D31" s="171"/>
      <c r="E31" s="171"/>
      <c r="F31" s="172"/>
      <c r="G31" s="173">
        <v>41500000</v>
      </c>
      <c r="H31" s="174"/>
      <c r="I31" s="174"/>
      <c r="J31" s="175"/>
      <c r="K31" s="139"/>
    </row>
    <row r="32" spans="1:11" ht="21">
      <c r="A32" s="211" t="s">
        <v>56</v>
      </c>
      <c r="B32" s="212"/>
      <c r="C32" s="212"/>
      <c r="D32" s="212"/>
      <c r="E32" s="212"/>
      <c r="F32" s="213"/>
      <c r="G32" s="214">
        <v>41500004</v>
      </c>
      <c r="H32" s="215">
        <v>40000</v>
      </c>
      <c r="I32" s="138">
        <v>0</v>
      </c>
      <c r="J32" s="216">
        <v>0</v>
      </c>
      <c r="K32" s="139"/>
    </row>
    <row r="33" spans="1:11" ht="21">
      <c r="A33" s="134" t="s">
        <v>110</v>
      </c>
      <c r="B33" s="135"/>
      <c r="C33" s="135"/>
      <c r="D33" s="135"/>
      <c r="E33" s="135"/>
      <c r="F33" s="136"/>
      <c r="G33" s="137">
        <v>41500007</v>
      </c>
      <c r="H33" s="176">
        <v>100</v>
      </c>
      <c r="I33" s="176">
        <v>0</v>
      </c>
      <c r="J33" s="138">
        <v>0</v>
      </c>
      <c r="K33" s="139"/>
    </row>
    <row r="34" spans="1:11" ht="21">
      <c r="A34" s="140" t="s">
        <v>57</v>
      </c>
      <c r="B34" s="141"/>
      <c r="C34" s="141"/>
      <c r="D34" s="141"/>
      <c r="E34" s="141"/>
      <c r="F34" s="46"/>
      <c r="G34" s="142">
        <v>41599999</v>
      </c>
      <c r="H34" s="177">
        <v>1000</v>
      </c>
      <c r="I34" s="177">
        <v>0</v>
      </c>
      <c r="J34" s="143">
        <v>0</v>
      </c>
      <c r="K34" s="139"/>
    </row>
    <row r="35" spans="1:11" ht="30" customHeight="1">
      <c r="A35" s="405" t="s">
        <v>48</v>
      </c>
      <c r="B35" s="406"/>
      <c r="C35" s="406"/>
      <c r="D35" s="406"/>
      <c r="E35" s="406"/>
      <c r="F35" s="407"/>
      <c r="G35" s="178"/>
      <c r="H35" s="179">
        <f>SUM(H32:H34)</f>
        <v>41100</v>
      </c>
      <c r="I35" s="145">
        <f>SUM(I32:I34)</f>
        <v>0</v>
      </c>
      <c r="J35" s="146">
        <f>SUM(J32:J34)</f>
        <v>0</v>
      </c>
      <c r="K35" s="139"/>
    </row>
    <row r="36" spans="1:11" ht="30" customHeight="1">
      <c r="A36" s="204"/>
      <c r="B36" s="204"/>
      <c r="C36" s="204"/>
      <c r="D36" s="204"/>
      <c r="E36" s="204"/>
      <c r="F36" s="204"/>
      <c r="G36" s="205"/>
      <c r="H36" s="206"/>
      <c r="I36" s="206"/>
      <c r="J36" s="207"/>
      <c r="K36" s="139"/>
    </row>
    <row r="37" spans="1:10" ht="25.5" customHeight="1">
      <c r="A37" s="413" t="s">
        <v>4</v>
      </c>
      <c r="B37" s="414"/>
      <c r="C37" s="414"/>
      <c r="D37" s="414"/>
      <c r="E37" s="414"/>
      <c r="F37" s="415"/>
      <c r="G37" s="121" t="s">
        <v>37</v>
      </c>
      <c r="H37" s="120" t="s">
        <v>0</v>
      </c>
      <c r="I37" s="120" t="s">
        <v>42</v>
      </c>
      <c r="J37" s="121" t="s">
        <v>123</v>
      </c>
    </row>
    <row r="38" spans="1:10" ht="21">
      <c r="A38" s="122" t="s">
        <v>58</v>
      </c>
      <c r="B38" s="123"/>
      <c r="C38" s="123"/>
      <c r="D38" s="124"/>
      <c r="E38" s="124"/>
      <c r="F38" s="125"/>
      <c r="G38" s="126"/>
      <c r="H38" s="127"/>
      <c r="I38" s="127"/>
      <c r="J38" s="180"/>
    </row>
    <row r="39" spans="1:10" ht="21">
      <c r="A39" s="128" t="s">
        <v>59</v>
      </c>
      <c r="B39" s="129"/>
      <c r="C39" s="129"/>
      <c r="D39" s="130"/>
      <c r="E39" s="130"/>
      <c r="F39" s="131"/>
      <c r="G39" s="132">
        <v>42100000</v>
      </c>
      <c r="H39" s="133"/>
      <c r="I39" s="133"/>
      <c r="J39" s="138"/>
    </row>
    <row r="40" spans="1:11" ht="21">
      <c r="A40" s="134" t="s">
        <v>60</v>
      </c>
      <c r="B40" s="135"/>
      <c r="C40" s="135"/>
      <c r="D40" s="135"/>
      <c r="E40" s="135"/>
      <c r="F40" s="136"/>
      <c r="G40" s="137">
        <v>42100001</v>
      </c>
      <c r="H40" s="138">
        <v>400000</v>
      </c>
      <c r="I40" s="138">
        <v>40789.23</v>
      </c>
      <c r="J40" s="138">
        <v>94524.19</v>
      </c>
      <c r="K40" s="139"/>
    </row>
    <row r="41" spans="1:11" ht="21">
      <c r="A41" s="134" t="s">
        <v>88</v>
      </c>
      <c r="B41" s="135"/>
      <c r="C41" s="135"/>
      <c r="D41" s="135"/>
      <c r="E41" s="135"/>
      <c r="F41" s="136"/>
      <c r="G41" s="137">
        <v>42100002</v>
      </c>
      <c r="H41" s="176">
        <v>8300000</v>
      </c>
      <c r="I41" s="138">
        <v>1572980.81</v>
      </c>
      <c r="J41" s="138">
        <v>2203098.57</v>
      </c>
      <c r="K41" s="139"/>
    </row>
    <row r="42" spans="1:11" ht="21">
      <c r="A42" s="134" t="s">
        <v>87</v>
      </c>
      <c r="B42" s="135"/>
      <c r="C42" s="135"/>
      <c r="D42" s="135"/>
      <c r="E42" s="135"/>
      <c r="F42" s="135"/>
      <c r="G42" s="137">
        <v>42100004</v>
      </c>
      <c r="H42" s="181">
        <v>3300000</v>
      </c>
      <c r="I42" s="138">
        <v>316270.52</v>
      </c>
      <c r="J42" s="138">
        <v>750270.9</v>
      </c>
      <c r="K42" s="139"/>
    </row>
    <row r="43" spans="1:11" ht="21">
      <c r="A43" s="134" t="s">
        <v>89</v>
      </c>
      <c r="B43" s="135"/>
      <c r="C43" s="135"/>
      <c r="D43" s="135"/>
      <c r="E43" s="135"/>
      <c r="F43" s="135"/>
      <c r="G43" s="137">
        <v>42100005</v>
      </c>
      <c r="H43" s="181">
        <v>130000</v>
      </c>
      <c r="I43" s="138">
        <v>28311.73</v>
      </c>
      <c r="J43" s="138">
        <v>28311.73</v>
      </c>
      <c r="K43" s="139"/>
    </row>
    <row r="44" spans="1:13" ht="21">
      <c r="A44" s="134" t="s">
        <v>90</v>
      </c>
      <c r="B44" s="135"/>
      <c r="C44" s="135"/>
      <c r="D44" s="135"/>
      <c r="E44" s="135"/>
      <c r="F44" s="135"/>
      <c r="G44" s="152">
        <v>42100006</v>
      </c>
      <c r="H44" s="181">
        <v>1700000</v>
      </c>
      <c r="I44" s="138">
        <v>0</v>
      </c>
      <c r="J44" s="138">
        <v>0</v>
      </c>
      <c r="K44" s="139"/>
      <c r="M44" s="182"/>
    </row>
    <row r="45" spans="1:11" ht="21">
      <c r="A45" s="134" t="s">
        <v>91</v>
      </c>
      <c r="B45" s="135"/>
      <c r="C45" s="135"/>
      <c r="D45" s="135"/>
      <c r="E45" s="135"/>
      <c r="F45" s="136"/>
      <c r="G45" s="152">
        <v>42100007</v>
      </c>
      <c r="H45" s="181">
        <v>34500000</v>
      </c>
      <c r="I45" s="138">
        <v>390710.39</v>
      </c>
      <c r="J45" s="138">
        <v>1289684.3</v>
      </c>
      <c r="K45" s="139"/>
    </row>
    <row r="46" spans="1:11" ht="21">
      <c r="A46" s="134" t="s">
        <v>116</v>
      </c>
      <c r="B46" s="135"/>
      <c r="C46" s="135"/>
      <c r="D46" s="135"/>
      <c r="E46" s="135"/>
      <c r="F46" s="136"/>
      <c r="G46" s="152">
        <v>42100011</v>
      </c>
      <c r="H46" s="181">
        <v>3000</v>
      </c>
      <c r="I46" s="138">
        <v>717</v>
      </c>
      <c r="J46" s="138">
        <v>717</v>
      </c>
      <c r="K46" s="139"/>
    </row>
    <row r="47" spans="1:11" ht="21">
      <c r="A47" s="134" t="s">
        <v>92</v>
      </c>
      <c r="B47" s="135"/>
      <c r="C47" s="135"/>
      <c r="D47" s="135"/>
      <c r="E47" s="135"/>
      <c r="F47" s="136"/>
      <c r="G47" s="152">
        <v>42100012</v>
      </c>
      <c r="H47" s="181">
        <v>170000</v>
      </c>
      <c r="I47" s="138">
        <v>0</v>
      </c>
      <c r="J47" s="138">
        <v>0</v>
      </c>
      <c r="K47" s="139"/>
    </row>
    <row r="48" spans="1:11" ht="21">
      <c r="A48" s="134" t="s">
        <v>93</v>
      </c>
      <c r="B48" s="135"/>
      <c r="C48" s="135"/>
      <c r="D48" s="135"/>
      <c r="E48" s="135"/>
      <c r="F48" s="136"/>
      <c r="G48" s="152">
        <v>42100013</v>
      </c>
      <c r="H48" s="181">
        <v>100000</v>
      </c>
      <c r="I48" s="138">
        <v>0</v>
      </c>
      <c r="J48" s="138">
        <v>11052.75</v>
      </c>
      <c r="K48" s="139"/>
    </row>
    <row r="49" spans="1:11" ht="21">
      <c r="A49" s="134" t="s">
        <v>94</v>
      </c>
      <c r="B49" s="135"/>
      <c r="C49" s="135"/>
      <c r="D49" s="135"/>
      <c r="E49" s="135"/>
      <c r="F49" s="136"/>
      <c r="G49" s="152">
        <v>42100015</v>
      </c>
      <c r="H49" s="181">
        <v>1700000</v>
      </c>
      <c r="I49" s="138">
        <v>0</v>
      </c>
      <c r="J49" s="138">
        <v>163132</v>
      </c>
      <c r="K49" s="139"/>
    </row>
    <row r="50" spans="1:11" ht="21">
      <c r="A50" s="140" t="s">
        <v>352</v>
      </c>
      <c r="B50" s="141"/>
      <c r="C50" s="141"/>
      <c r="D50" s="141"/>
      <c r="E50" s="141"/>
      <c r="F50" s="46"/>
      <c r="G50" s="153">
        <v>42100017</v>
      </c>
      <c r="H50" s="199">
        <v>0</v>
      </c>
      <c r="I50" s="138">
        <v>510</v>
      </c>
      <c r="J50" s="143">
        <v>510</v>
      </c>
      <c r="K50" s="139"/>
    </row>
    <row r="51" spans="1:11" ht="21">
      <c r="A51" s="140" t="s">
        <v>137</v>
      </c>
      <c r="B51" s="141"/>
      <c r="C51" s="141"/>
      <c r="D51" s="141"/>
      <c r="E51" s="141"/>
      <c r="F51" s="46"/>
      <c r="G51" s="153">
        <v>42199999</v>
      </c>
      <c r="H51" s="183">
        <v>3000</v>
      </c>
      <c r="I51" s="138">
        <v>0</v>
      </c>
      <c r="J51" s="143">
        <v>0</v>
      </c>
      <c r="K51" s="139"/>
    </row>
    <row r="52" spans="1:11" ht="17.25" customHeight="1">
      <c r="A52" s="405" t="s">
        <v>48</v>
      </c>
      <c r="B52" s="406"/>
      <c r="C52" s="406"/>
      <c r="D52" s="406"/>
      <c r="E52" s="406"/>
      <c r="F52" s="407"/>
      <c r="G52" s="178"/>
      <c r="H52" s="179">
        <f>SUM(H40:H51)</f>
        <v>50306000</v>
      </c>
      <c r="I52" s="145">
        <f>SUM(I40:I51)</f>
        <v>2350289.68</v>
      </c>
      <c r="J52" s="146">
        <f>SUM(J40:J51)</f>
        <v>4541301.4399999995</v>
      </c>
      <c r="K52" s="139"/>
    </row>
    <row r="53" spans="1:11" ht="20.25" customHeight="1">
      <c r="A53" s="122" t="s">
        <v>61</v>
      </c>
      <c r="B53" s="123"/>
      <c r="C53" s="123"/>
      <c r="D53" s="123"/>
      <c r="E53" s="123"/>
      <c r="F53" s="147"/>
      <c r="G53" s="184"/>
      <c r="H53" s="185"/>
      <c r="I53" s="127"/>
      <c r="J53" s="180"/>
      <c r="K53" s="139"/>
    </row>
    <row r="54" spans="1:11" ht="20.25" customHeight="1">
      <c r="A54" s="128" t="s">
        <v>62</v>
      </c>
      <c r="B54" s="129"/>
      <c r="C54" s="129"/>
      <c r="D54" s="129"/>
      <c r="E54" s="129"/>
      <c r="F54" s="186"/>
      <c r="G54" s="187">
        <v>43100000</v>
      </c>
      <c r="H54" s="135"/>
      <c r="I54" s="133"/>
      <c r="J54" s="138"/>
      <c r="K54" s="139"/>
    </row>
    <row r="55" spans="1:11" ht="21">
      <c r="A55" s="134" t="s">
        <v>63</v>
      </c>
      <c r="B55" s="135"/>
      <c r="C55" s="135"/>
      <c r="D55" s="135"/>
      <c r="E55" s="135"/>
      <c r="F55" s="136"/>
      <c r="G55" s="152">
        <v>43100002</v>
      </c>
      <c r="H55" s="181">
        <v>25330000</v>
      </c>
      <c r="I55" s="138">
        <v>5920914</v>
      </c>
      <c r="J55" s="138">
        <v>13246059</v>
      </c>
      <c r="K55" s="139"/>
    </row>
    <row r="56" spans="1:11" ht="15" customHeight="1">
      <c r="A56" s="140"/>
      <c r="B56" s="141"/>
      <c r="C56" s="141"/>
      <c r="D56" s="141"/>
      <c r="E56" s="141"/>
      <c r="F56" s="46"/>
      <c r="G56" s="153"/>
      <c r="H56" s="183"/>
      <c r="I56" s="143" t="s">
        <v>126</v>
      </c>
      <c r="J56" s="143"/>
      <c r="K56" s="139"/>
    </row>
    <row r="57" spans="1:11" ht="18" customHeight="1">
      <c r="A57" s="405" t="s">
        <v>48</v>
      </c>
      <c r="B57" s="406"/>
      <c r="C57" s="406"/>
      <c r="D57" s="406"/>
      <c r="E57" s="406"/>
      <c r="F57" s="407"/>
      <c r="G57" s="178"/>
      <c r="H57" s="179">
        <f>SUM(H55)</f>
        <v>25330000</v>
      </c>
      <c r="I57" s="145">
        <f>SUM(I55:I56)</f>
        <v>5920914</v>
      </c>
      <c r="J57" s="145">
        <f>SUM(J55)</f>
        <v>13246059</v>
      </c>
      <c r="K57" s="139"/>
    </row>
    <row r="58" spans="1:11" ht="21">
      <c r="A58" s="418" t="s">
        <v>82</v>
      </c>
      <c r="B58" s="419"/>
      <c r="C58" s="419"/>
      <c r="D58" s="419"/>
      <c r="E58" s="419"/>
      <c r="F58" s="420"/>
      <c r="G58" s="153"/>
      <c r="H58" s="183"/>
      <c r="I58" s="143"/>
      <c r="J58" s="143"/>
      <c r="K58" s="139"/>
    </row>
    <row r="59" spans="1:11" ht="20.25" customHeight="1">
      <c r="A59" s="188" t="s">
        <v>153</v>
      </c>
      <c r="B59" s="189"/>
      <c r="C59" s="189"/>
      <c r="D59" s="190"/>
      <c r="E59" s="190"/>
      <c r="F59" s="191"/>
      <c r="G59" s="152">
        <v>44000000</v>
      </c>
      <c r="H59" s="181"/>
      <c r="I59" s="138"/>
      <c r="J59" s="138"/>
      <c r="K59" s="139"/>
    </row>
    <row r="60" spans="1:11" ht="21">
      <c r="A60" s="192"/>
      <c r="B60" s="193"/>
      <c r="C60" s="193"/>
      <c r="D60" s="193"/>
      <c r="E60" s="193"/>
      <c r="F60" s="194"/>
      <c r="G60" s="152"/>
      <c r="H60" s="181"/>
      <c r="I60" s="138"/>
      <c r="J60" s="138"/>
      <c r="K60" s="139"/>
    </row>
    <row r="61" spans="1:11" ht="21">
      <c r="A61" s="192"/>
      <c r="B61" s="193"/>
      <c r="C61" s="193"/>
      <c r="D61" s="193"/>
      <c r="E61" s="193"/>
      <c r="F61" s="194"/>
      <c r="G61" s="152"/>
      <c r="H61" s="181"/>
      <c r="I61" s="138"/>
      <c r="J61" s="138"/>
      <c r="K61" s="139"/>
    </row>
    <row r="62" spans="1:11" ht="21">
      <c r="A62" s="195"/>
      <c r="B62" s="193"/>
      <c r="C62" s="193"/>
      <c r="D62" s="193"/>
      <c r="E62" s="193"/>
      <c r="F62" s="194"/>
      <c r="G62" s="152"/>
      <c r="H62" s="181"/>
      <c r="I62" s="138"/>
      <c r="J62" s="138"/>
      <c r="K62" s="139"/>
    </row>
    <row r="63" spans="1:11" ht="21">
      <c r="A63" s="195"/>
      <c r="B63" s="193"/>
      <c r="C63" s="193"/>
      <c r="D63" s="193"/>
      <c r="E63" s="193"/>
      <c r="F63" s="194"/>
      <c r="G63" s="152"/>
      <c r="H63" s="181"/>
      <c r="I63" s="138"/>
      <c r="J63" s="138"/>
      <c r="K63" s="139"/>
    </row>
    <row r="64" spans="1:11" ht="21">
      <c r="A64" s="196"/>
      <c r="B64" s="197"/>
      <c r="C64" s="197"/>
      <c r="D64" s="197"/>
      <c r="E64" s="197"/>
      <c r="F64" s="198"/>
      <c r="G64" s="153"/>
      <c r="H64" s="199"/>
      <c r="I64" s="143"/>
      <c r="J64" s="143"/>
      <c r="K64" s="139"/>
    </row>
    <row r="65" spans="1:11" ht="19.5" customHeight="1">
      <c r="A65" s="405" t="s">
        <v>48</v>
      </c>
      <c r="B65" s="406"/>
      <c r="C65" s="406"/>
      <c r="D65" s="406"/>
      <c r="E65" s="406"/>
      <c r="F65" s="407"/>
      <c r="G65" s="178"/>
      <c r="H65" s="179">
        <v>0</v>
      </c>
      <c r="I65" s="145">
        <f>SUM(I60:I64)</f>
        <v>0</v>
      </c>
      <c r="J65" s="145">
        <f>SUM(J60:J64)</f>
        <v>0</v>
      </c>
      <c r="K65" s="139"/>
    </row>
    <row r="66" spans="1:12" ht="22.5" customHeight="1" thickBot="1">
      <c r="A66" s="405" t="s">
        <v>83</v>
      </c>
      <c r="B66" s="406"/>
      <c r="C66" s="406"/>
      <c r="D66" s="406"/>
      <c r="E66" s="406"/>
      <c r="F66" s="407"/>
      <c r="G66" s="178"/>
      <c r="H66" s="200">
        <f>SUM(H11+H27+H30+H35+H52+H57)</f>
        <v>77133714</v>
      </c>
      <c r="I66" s="200">
        <f>I11+I27+I30+I35+I52+I57+I65</f>
        <v>8285716.01</v>
      </c>
      <c r="J66" s="200">
        <f>J11+J27+J30+J35+J52+J57+J65</f>
        <v>17862932.71</v>
      </c>
      <c r="K66" s="139"/>
      <c r="L66" s="182"/>
    </row>
    <row r="67" spans="1:12" ht="22.5" customHeight="1" thickTop="1">
      <c r="A67" s="208"/>
      <c r="B67" s="208"/>
      <c r="C67" s="208"/>
      <c r="D67" s="208"/>
      <c r="E67" s="208"/>
      <c r="F67" s="208"/>
      <c r="G67" s="171"/>
      <c r="H67" s="209"/>
      <c r="I67" s="209"/>
      <c r="J67" s="209"/>
      <c r="K67" s="139"/>
      <c r="L67" s="182"/>
    </row>
    <row r="68" spans="1:10" s="202" customFormat="1" ht="21">
      <c r="A68" s="201" t="s">
        <v>357</v>
      </c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s="202" customFormat="1" ht="21">
      <c r="A69" s="201" t="s">
        <v>356</v>
      </c>
      <c r="B69" s="201"/>
      <c r="C69" s="201"/>
      <c r="D69" s="201"/>
      <c r="E69" s="201"/>
      <c r="F69" s="201"/>
      <c r="G69" s="201"/>
      <c r="H69" s="201"/>
      <c r="I69" s="201"/>
      <c r="J69" s="201"/>
    </row>
    <row r="70" spans="1:10" s="202" customFormat="1" ht="21">
      <c r="A70" s="417" t="s">
        <v>355</v>
      </c>
      <c r="B70" s="417"/>
      <c r="C70" s="417"/>
      <c r="D70" s="417"/>
      <c r="E70" s="417"/>
      <c r="F70" s="417"/>
      <c r="G70" s="417"/>
      <c r="H70" s="417"/>
      <c r="I70" s="417"/>
      <c r="J70" s="417"/>
    </row>
    <row r="71" spans="1:10" s="202" customFormat="1" ht="21">
      <c r="A71" s="203"/>
      <c r="B71" s="203"/>
      <c r="C71" s="203"/>
      <c r="D71" s="203"/>
      <c r="E71" s="203"/>
      <c r="F71" s="203"/>
      <c r="G71" s="203"/>
      <c r="H71" s="203"/>
      <c r="I71" s="203"/>
      <c r="J71" s="203"/>
    </row>
  </sheetData>
  <sheetProtection/>
  <mergeCells count="15">
    <mergeCell ref="A65:F65"/>
    <mergeCell ref="A66:F66"/>
    <mergeCell ref="A70:J70"/>
    <mergeCell ref="A30:F30"/>
    <mergeCell ref="A35:F35"/>
    <mergeCell ref="A37:F37"/>
    <mergeCell ref="A52:F52"/>
    <mergeCell ref="A57:F57"/>
    <mergeCell ref="A58:F58"/>
    <mergeCell ref="A1:J1"/>
    <mergeCell ref="A2:J2"/>
    <mergeCell ref="A3:J3"/>
    <mergeCell ref="A5:F5"/>
    <mergeCell ref="A11:F11"/>
    <mergeCell ref="A27:F27"/>
  </mergeCells>
  <printOptions/>
  <pageMargins left="0.36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86" zoomScaleSheetLayoutView="86" zoomScalePageLayoutView="0" workbookViewId="0" topLeftCell="A1">
      <selection activeCell="D10" sqref="D10"/>
    </sheetView>
  </sheetViews>
  <sheetFormatPr defaultColWidth="9.140625" defaultRowHeight="21.75"/>
  <cols>
    <col min="1" max="1" width="55.140625" style="118" customWidth="1"/>
    <col min="2" max="2" width="24.28125" style="118" customWidth="1"/>
    <col min="3" max="3" width="11.28125" style="118" customWidth="1"/>
    <col min="4" max="4" width="48.8515625" style="118" customWidth="1"/>
    <col min="5" max="5" width="18.57421875" style="118" customWidth="1"/>
    <col min="6" max="6" width="17.00390625" style="118" customWidth="1"/>
    <col min="7" max="8" width="9.140625" style="118" customWidth="1"/>
    <col min="9" max="9" width="12.28125" style="118" bestFit="1" customWidth="1"/>
    <col min="10" max="16384" width="9.140625" style="118" customWidth="1"/>
  </cols>
  <sheetData>
    <row r="1" spans="1:6" ht="21">
      <c r="A1" s="388" t="s">
        <v>122</v>
      </c>
      <c r="B1" s="388"/>
      <c r="C1" s="388"/>
      <c r="D1" s="388" t="s">
        <v>122</v>
      </c>
      <c r="E1" s="388"/>
      <c r="F1" s="388"/>
    </row>
    <row r="2" spans="1:6" ht="21">
      <c r="A2" s="423" t="s">
        <v>239</v>
      </c>
      <c r="B2" s="423"/>
      <c r="C2" s="423"/>
      <c r="D2" s="423" t="s">
        <v>258</v>
      </c>
      <c r="E2" s="423"/>
      <c r="F2" s="423"/>
    </row>
    <row r="3" spans="1:6" ht="21">
      <c r="A3" s="423" t="s">
        <v>350</v>
      </c>
      <c r="B3" s="423"/>
      <c r="C3" s="423"/>
      <c r="D3" s="423" t="s">
        <v>350</v>
      </c>
      <c r="E3" s="423"/>
      <c r="F3" s="423"/>
    </row>
    <row r="4" spans="1:6" ht="21">
      <c r="A4" s="345" t="s">
        <v>249</v>
      </c>
      <c r="B4" s="345"/>
      <c r="C4" s="345"/>
      <c r="D4" s="389"/>
      <c r="E4" s="389"/>
      <c r="F4" s="389"/>
    </row>
    <row r="5" spans="1:6" ht="21">
      <c r="A5" s="345" t="s">
        <v>248</v>
      </c>
      <c r="B5" s="345"/>
      <c r="C5" s="345"/>
      <c r="D5" s="121" t="s">
        <v>254</v>
      </c>
      <c r="E5" s="121" t="s">
        <v>64</v>
      </c>
      <c r="F5" s="121" t="s">
        <v>65</v>
      </c>
    </row>
    <row r="6" spans="1:6" ht="21">
      <c r="A6" s="141" t="s">
        <v>240</v>
      </c>
      <c r="B6" s="199">
        <v>3129.81</v>
      </c>
      <c r="C6" s="141"/>
      <c r="D6" s="337" t="s">
        <v>267</v>
      </c>
      <c r="E6" s="338">
        <v>3129.81</v>
      </c>
      <c r="F6" s="338">
        <v>9328.34</v>
      </c>
    </row>
    <row r="7" spans="1:6" ht="21">
      <c r="A7" s="141" t="s">
        <v>241</v>
      </c>
      <c r="B7" s="199">
        <v>327069</v>
      </c>
      <c r="C7" s="141"/>
      <c r="D7" s="337" t="s">
        <v>266</v>
      </c>
      <c r="E7" s="338">
        <v>0</v>
      </c>
      <c r="F7" s="339">
        <v>22375</v>
      </c>
    </row>
    <row r="8" spans="1:6" ht="21">
      <c r="A8" s="141" t="s">
        <v>242</v>
      </c>
      <c r="B8" s="199">
        <v>9870.97</v>
      </c>
      <c r="C8" s="141"/>
      <c r="D8" s="337" t="s">
        <v>144</v>
      </c>
      <c r="E8" s="338">
        <v>5989</v>
      </c>
      <c r="F8" s="339">
        <v>12019</v>
      </c>
    </row>
    <row r="9" spans="1:6" ht="21">
      <c r="A9" s="141" t="s">
        <v>243</v>
      </c>
      <c r="B9" s="199">
        <v>36280.64</v>
      </c>
      <c r="C9" s="141"/>
      <c r="D9" s="337" t="s">
        <v>66</v>
      </c>
      <c r="E9" s="338">
        <v>0.55</v>
      </c>
      <c r="F9" s="339">
        <v>0</v>
      </c>
    </row>
    <row r="10" spans="1:6" ht="21">
      <c r="A10" s="141" t="s">
        <v>244</v>
      </c>
      <c r="B10" s="199">
        <v>1786823.33</v>
      </c>
      <c r="C10" s="141"/>
      <c r="D10" s="337" t="s">
        <v>97</v>
      </c>
      <c r="E10" s="338">
        <v>0.65</v>
      </c>
      <c r="F10" s="339">
        <v>0</v>
      </c>
    </row>
    <row r="11" spans="1:6" ht="21">
      <c r="A11" s="141" t="s">
        <v>245</v>
      </c>
      <c r="B11" s="183">
        <v>0</v>
      </c>
      <c r="D11" s="337" t="s">
        <v>165</v>
      </c>
      <c r="E11" s="339">
        <f>70885.26+18000</f>
        <v>88885.26</v>
      </c>
      <c r="F11" s="339">
        <v>0</v>
      </c>
    </row>
    <row r="12" spans="1:6" ht="21">
      <c r="A12" s="141" t="s">
        <v>336</v>
      </c>
      <c r="B12" s="183">
        <v>105000</v>
      </c>
      <c r="D12" s="337" t="s">
        <v>338</v>
      </c>
      <c r="E12" s="339">
        <v>0</v>
      </c>
      <c r="F12" s="339">
        <v>0</v>
      </c>
    </row>
    <row r="13" spans="1:6" ht="21">
      <c r="A13" s="141" t="s">
        <v>337</v>
      </c>
      <c r="B13" s="183">
        <v>0</v>
      </c>
      <c r="D13" s="337" t="s">
        <v>339</v>
      </c>
      <c r="E13" s="339">
        <v>0</v>
      </c>
      <c r="F13" s="339">
        <v>0</v>
      </c>
    </row>
    <row r="14" spans="1:6" ht="21">
      <c r="A14" s="201" t="s">
        <v>246</v>
      </c>
      <c r="B14" s="199">
        <v>0</v>
      </c>
      <c r="D14" s="337" t="s">
        <v>150</v>
      </c>
      <c r="E14" s="339">
        <v>0</v>
      </c>
      <c r="F14" s="339">
        <v>0</v>
      </c>
    </row>
    <row r="15" spans="1:6" ht="21">
      <c r="A15" s="201" t="s">
        <v>247</v>
      </c>
      <c r="B15" s="342">
        <v>0</v>
      </c>
      <c r="D15" s="340" t="s">
        <v>152</v>
      </c>
      <c r="E15" s="338">
        <v>0</v>
      </c>
      <c r="F15" s="339">
        <v>18600</v>
      </c>
    </row>
    <row r="16" spans="1:6" ht="21.75" thickBot="1">
      <c r="A16" s="334" t="s">
        <v>48</v>
      </c>
      <c r="B16" s="343">
        <f>SUM(B4:B15)</f>
        <v>2268173.75</v>
      </c>
      <c r="D16" s="121" t="s">
        <v>48</v>
      </c>
      <c r="E16" s="341">
        <f>SUM(E6:E15)</f>
        <v>98005.26999999999</v>
      </c>
      <c r="F16" s="341">
        <f>SUM(F6:F15)</f>
        <v>62322.34</v>
      </c>
    </row>
    <row r="17" spans="1:2" ht="21.75" thickTop="1">
      <c r="A17" s="201"/>
      <c r="B17" s="342"/>
    </row>
    <row r="18" spans="1:2" ht="21">
      <c r="A18" s="334"/>
      <c r="B18" s="344"/>
    </row>
    <row r="19" ht="21">
      <c r="D19" s="118" t="s">
        <v>84</v>
      </c>
    </row>
    <row r="21" ht="21">
      <c r="C21" s="119"/>
    </row>
    <row r="26" spans="4:5" ht="21">
      <c r="D26" s="118" t="s">
        <v>259</v>
      </c>
      <c r="E26" s="292"/>
    </row>
    <row r="27" spans="1:5" ht="21">
      <c r="A27" s="422" t="s">
        <v>250</v>
      </c>
      <c r="B27" s="422"/>
      <c r="C27" s="422"/>
      <c r="D27" s="118" t="s">
        <v>260</v>
      </c>
      <c r="E27" s="292"/>
    </row>
    <row r="28" spans="1:5" ht="21">
      <c r="A28" s="422" t="s">
        <v>252</v>
      </c>
      <c r="B28" s="422"/>
      <c r="C28" s="422"/>
      <c r="D28" s="118" t="s">
        <v>253</v>
      </c>
      <c r="E28" s="292"/>
    </row>
    <row r="29" spans="1:3" ht="21">
      <c r="A29" s="422" t="s">
        <v>251</v>
      </c>
      <c r="B29" s="422"/>
      <c r="C29" s="422"/>
    </row>
    <row r="35" ht="21">
      <c r="E35" s="292"/>
    </row>
    <row r="36" ht="21">
      <c r="E36" s="292"/>
    </row>
    <row r="37" ht="21">
      <c r="E37" s="292"/>
    </row>
  </sheetData>
  <sheetProtection/>
  <mergeCells count="10">
    <mergeCell ref="A27:C27"/>
    <mergeCell ref="A28:C28"/>
    <mergeCell ref="A29:C29"/>
    <mergeCell ref="D1:F1"/>
    <mergeCell ref="D2:F2"/>
    <mergeCell ref="D4:F4"/>
    <mergeCell ref="D3:F3"/>
    <mergeCell ref="A1:C1"/>
    <mergeCell ref="A2:C2"/>
    <mergeCell ref="A3:C3"/>
  </mergeCells>
  <printOptions/>
  <pageMargins left="0.87" right="0.4330708661417323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7.8515625" style="118" customWidth="1"/>
    <col min="2" max="2" width="27.57421875" style="118" customWidth="1"/>
    <col min="3" max="3" width="35.8515625" style="118" customWidth="1"/>
    <col min="4" max="4" width="19.57421875" style="183" customWidth="1"/>
    <col min="5" max="5" width="17.8515625" style="118" customWidth="1"/>
    <col min="6" max="6" width="9.140625" style="118" customWidth="1"/>
    <col min="7" max="7" width="29.421875" style="118" customWidth="1"/>
    <col min="8" max="8" width="19.28125" style="118" customWidth="1"/>
    <col min="9" max="16384" width="9.140625" style="118" customWidth="1"/>
  </cols>
  <sheetData>
    <row r="1" spans="1:4" ht="21">
      <c r="A1" s="388" t="s">
        <v>230</v>
      </c>
      <c r="B1" s="388"/>
      <c r="C1" s="388"/>
      <c r="D1" s="388"/>
    </row>
    <row r="2" spans="1:4" ht="21">
      <c r="A2" s="388" t="s">
        <v>231</v>
      </c>
      <c r="B2" s="388"/>
      <c r="C2" s="388"/>
      <c r="D2" s="388"/>
    </row>
    <row r="3" spans="1:8" ht="21">
      <c r="A3" s="388" t="s">
        <v>349</v>
      </c>
      <c r="B3" s="388"/>
      <c r="C3" s="388"/>
      <c r="D3" s="388"/>
      <c r="F3" s="118" t="s">
        <v>322</v>
      </c>
      <c r="H3" s="183">
        <v>0</v>
      </c>
    </row>
    <row r="4" spans="1:8" ht="21">
      <c r="A4" s="332"/>
      <c r="B4" s="332"/>
      <c r="C4" s="332"/>
      <c r="D4" s="332"/>
      <c r="F4" s="118" t="s">
        <v>323</v>
      </c>
      <c r="H4" s="183">
        <v>0</v>
      </c>
    </row>
    <row r="5" spans="1:8" ht="21">
      <c r="A5" s="202" t="s">
        <v>234</v>
      </c>
      <c r="F5" s="118" t="s">
        <v>324</v>
      </c>
      <c r="H5" s="183">
        <v>0</v>
      </c>
    </row>
    <row r="6" spans="1:8" ht="21">
      <c r="A6" s="202" t="s">
        <v>232</v>
      </c>
      <c r="D6" s="333" t="s">
        <v>72</v>
      </c>
      <c r="F6" s="118" t="s">
        <v>325</v>
      </c>
      <c r="H6" s="183">
        <v>0</v>
      </c>
    </row>
    <row r="7" spans="2:8" ht="21">
      <c r="B7" s="118" t="s">
        <v>235</v>
      </c>
      <c r="D7" s="183">
        <v>880</v>
      </c>
      <c r="F7" s="118" t="s">
        <v>325</v>
      </c>
      <c r="H7" s="183">
        <v>0</v>
      </c>
    </row>
    <row r="8" spans="2:8" ht="21">
      <c r="B8" s="118" t="s">
        <v>236</v>
      </c>
      <c r="D8" s="183">
        <f>1007000-442000</f>
        <v>565000</v>
      </c>
      <c r="F8" s="118" t="s">
        <v>326</v>
      </c>
      <c r="H8" s="183">
        <v>0</v>
      </c>
    </row>
    <row r="9" spans="2:8" ht="21">
      <c r="B9" s="118" t="s">
        <v>321</v>
      </c>
      <c r="D9" s="183">
        <v>1500000</v>
      </c>
      <c r="F9" s="118" t="s">
        <v>328</v>
      </c>
      <c r="H9" s="183">
        <v>0</v>
      </c>
    </row>
    <row r="10" spans="2:10" ht="21.75" thickBot="1">
      <c r="B10" s="334" t="s">
        <v>48</v>
      </c>
      <c r="D10" s="335">
        <f>SUM(D7:D9)</f>
        <v>2065880</v>
      </c>
      <c r="F10" s="118" t="s">
        <v>327</v>
      </c>
      <c r="H10" s="183">
        <v>880</v>
      </c>
      <c r="I10" s="118">
        <f>9240+2200</f>
        <v>11440</v>
      </c>
      <c r="J10" s="118">
        <f>12320-11440</f>
        <v>880</v>
      </c>
    </row>
    <row r="11" spans="6:8" ht="21.75" thickTop="1">
      <c r="F11" s="118" t="s">
        <v>329</v>
      </c>
      <c r="H11" s="183">
        <v>95000</v>
      </c>
    </row>
    <row r="12" spans="6:8" ht="21">
      <c r="F12" s="118" t="s">
        <v>330</v>
      </c>
      <c r="H12" s="183">
        <v>0</v>
      </c>
    </row>
    <row r="13" spans="6:8" ht="21">
      <c r="F13" s="118" t="s">
        <v>331</v>
      </c>
      <c r="H13" s="183"/>
    </row>
    <row r="14" spans="6:8" ht="21">
      <c r="F14" s="118" t="s">
        <v>332</v>
      </c>
      <c r="H14" s="183">
        <v>470000</v>
      </c>
    </row>
    <row r="15" spans="6:8" ht="21">
      <c r="F15" s="417" t="s">
        <v>333</v>
      </c>
      <c r="G15" s="417"/>
      <c r="H15" s="183"/>
    </row>
    <row r="16" spans="6:8" ht="21">
      <c r="F16" s="118" t="s">
        <v>334</v>
      </c>
      <c r="H16" s="183">
        <v>1500000</v>
      </c>
    </row>
    <row r="17" ht="21">
      <c r="F17" s="118" t="s">
        <v>335</v>
      </c>
    </row>
    <row r="18" spans="1:8" ht="22.5">
      <c r="A18" s="27" t="s">
        <v>100</v>
      </c>
      <c r="H18" s="356">
        <f>SUM(H3:H16)</f>
        <v>2065880</v>
      </c>
    </row>
    <row r="19" ht="22.5">
      <c r="A19" s="27" t="s">
        <v>120</v>
      </c>
    </row>
    <row r="20" ht="22.5">
      <c r="A20" s="27" t="s">
        <v>121</v>
      </c>
    </row>
  </sheetData>
  <sheetProtection/>
  <mergeCells count="4">
    <mergeCell ref="A1:D1"/>
    <mergeCell ref="A2:D2"/>
    <mergeCell ref="A3:D3"/>
    <mergeCell ref="F15:G15"/>
  </mergeCells>
  <printOptions/>
  <pageMargins left="1.01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7"/>
  <sheetViews>
    <sheetView view="pageBreakPreview" zoomScaleSheetLayoutView="100" zoomScalePageLayoutView="0" workbookViewId="0" topLeftCell="A49">
      <selection activeCell="C58" sqref="C58"/>
    </sheetView>
  </sheetViews>
  <sheetFormatPr defaultColWidth="9.140625" defaultRowHeight="20.25" customHeight="1"/>
  <cols>
    <col min="1" max="1" width="25.7109375" style="26" customWidth="1"/>
    <col min="2" max="2" width="22.00390625" style="26" customWidth="1"/>
    <col min="3" max="3" width="20.57421875" style="26" customWidth="1"/>
    <col min="4" max="4" width="28.140625" style="26" customWidth="1"/>
    <col min="5" max="5" width="13.57421875" style="26" bestFit="1" customWidth="1"/>
    <col min="6" max="7" width="9.140625" style="26" customWidth="1"/>
    <col min="8" max="8" width="10.00390625" style="26" bestFit="1" customWidth="1"/>
    <col min="9" max="16384" width="9.140625" style="26" customWidth="1"/>
  </cols>
  <sheetData>
    <row r="1" spans="1:4" ht="22.5" customHeight="1">
      <c r="A1" s="4" t="s">
        <v>104</v>
      </c>
      <c r="B1" s="5"/>
      <c r="C1" s="6" t="s">
        <v>318</v>
      </c>
      <c r="D1" s="7"/>
    </row>
    <row r="2" spans="1:4" ht="20.25" customHeight="1">
      <c r="A2" s="8" t="s">
        <v>68</v>
      </c>
      <c r="B2" s="1"/>
      <c r="C2" s="9" t="s">
        <v>113</v>
      </c>
      <c r="D2" s="10"/>
    </row>
    <row r="3" spans="1:4" ht="20.25" customHeight="1">
      <c r="A3" s="11"/>
      <c r="B3" s="12"/>
      <c r="C3" s="11"/>
      <c r="D3" s="13" t="s">
        <v>1</v>
      </c>
    </row>
    <row r="4" spans="1:4" ht="20.25" customHeight="1">
      <c r="A4" s="4" t="s">
        <v>69</v>
      </c>
      <c r="B4" s="10"/>
      <c r="C4" s="33">
        <v>241427</v>
      </c>
      <c r="D4" s="32">
        <v>14141732.58</v>
      </c>
    </row>
    <row r="5" spans="1:4" ht="20.25" customHeight="1">
      <c r="A5" s="8" t="s">
        <v>98</v>
      </c>
      <c r="B5" s="10"/>
      <c r="C5" s="10"/>
      <c r="D5" s="2"/>
    </row>
    <row r="6" spans="1:4" ht="20.25" customHeight="1">
      <c r="A6" s="15" t="s">
        <v>70</v>
      </c>
      <c r="B6" s="15" t="s">
        <v>71</v>
      </c>
      <c r="C6" s="15" t="s">
        <v>72</v>
      </c>
      <c r="D6" s="2"/>
    </row>
    <row r="7" spans="1:4" ht="20.25" customHeight="1">
      <c r="A7" s="37"/>
      <c r="B7" s="37"/>
      <c r="C7" s="38"/>
      <c r="D7" s="17"/>
    </row>
    <row r="8" spans="1:4" ht="20.25" customHeight="1">
      <c r="A8" s="29"/>
      <c r="B8" s="29"/>
      <c r="C8" s="34"/>
      <c r="D8" s="17"/>
    </row>
    <row r="9" spans="1:4" ht="20.25" customHeight="1">
      <c r="A9" s="8" t="s">
        <v>73</v>
      </c>
      <c r="B9" s="10"/>
      <c r="C9" s="10"/>
      <c r="D9" s="2"/>
    </row>
    <row r="10" spans="1:4" ht="20.25" customHeight="1">
      <c r="A10" s="15" t="s">
        <v>74</v>
      </c>
      <c r="B10" s="15" t="s">
        <v>75</v>
      </c>
      <c r="C10" s="15" t="s">
        <v>72</v>
      </c>
      <c r="D10" s="2"/>
    </row>
    <row r="11" spans="1:4" ht="21.75" customHeight="1">
      <c r="A11" s="29">
        <v>241376</v>
      </c>
      <c r="B11" s="30">
        <v>20837242</v>
      </c>
      <c r="C11" s="3">
        <v>120</v>
      </c>
      <c r="D11" s="17"/>
    </row>
    <row r="12" spans="1:4" ht="21.75" customHeight="1">
      <c r="A12" s="29">
        <v>241410</v>
      </c>
      <c r="B12" s="30">
        <v>20837264</v>
      </c>
      <c r="C12" s="3">
        <v>200</v>
      </c>
      <c r="D12" s="17"/>
    </row>
    <row r="13" spans="1:4" ht="21.75" customHeight="1">
      <c r="A13" s="29">
        <v>241415</v>
      </c>
      <c r="B13" s="30">
        <v>20837265</v>
      </c>
      <c r="C13" s="3">
        <v>400</v>
      </c>
      <c r="D13" s="17"/>
    </row>
    <row r="14" spans="1:4" ht="21.75" customHeight="1">
      <c r="A14" s="29">
        <v>241422</v>
      </c>
      <c r="B14" s="30">
        <v>20837270</v>
      </c>
      <c r="C14" s="3">
        <v>8321.5</v>
      </c>
      <c r="D14" s="17"/>
    </row>
    <row r="15" spans="1:4" ht="21.75" customHeight="1">
      <c r="A15" s="29">
        <v>241422</v>
      </c>
      <c r="B15" s="30">
        <v>20837271</v>
      </c>
      <c r="C15" s="3">
        <v>3450</v>
      </c>
      <c r="D15" s="17"/>
    </row>
    <row r="16" spans="1:4" ht="21.75" customHeight="1">
      <c r="A16" s="29">
        <v>241423</v>
      </c>
      <c r="B16" s="30">
        <v>20837272</v>
      </c>
      <c r="C16" s="3">
        <v>3480</v>
      </c>
      <c r="D16" s="17"/>
    </row>
    <row r="17" spans="1:4" ht="21.75" customHeight="1">
      <c r="A17" s="29"/>
      <c r="B17" s="30"/>
      <c r="C17" s="3"/>
      <c r="D17" s="17"/>
    </row>
    <row r="18" spans="1:4" ht="21.75" customHeight="1">
      <c r="A18" s="29"/>
      <c r="B18" s="30"/>
      <c r="C18" s="3"/>
      <c r="D18" s="17"/>
    </row>
    <row r="19" spans="1:4" ht="21.75" customHeight="1">
      <c r="A19" s="29"/>
      <c r="B19" s="30"/>
      <c r="C19" s="3"/>
      <c r="D19" s="17"/>
    </row>
    <row r="20" spans="1:4" ht="21.75" customHeight="1">
      <c r="A20" s="29"/>
      <c r="B20" s="30"/>
      <c r="C20" s="3"/>
      <c r="D20" s="17"/>
    </row>
    <row r="21" spans="1:4" ht="21.75" customHeight="1">
      <c r="A21" s="29"/>
      <c r="B21" s="30"/>
      <c r="C21" s="3"/>
      <c r="D21" s="17"/>
    </row>
    <row r="22" spans="1:4" ht="21.75" customHeight="1">
      <c r="A22" s="29"/>
      <c r="B22" s="30"/>
      <c r="C22" s="3"/>
      <c r="D22" s="17"/>
    </row>
    <row r="23" spans="1:4" ht="19.5" customHeight="1">
      <c r="A23" s="29"/>
      <c r="B23" s="30"/>
      <c r="C23" s="3"/>
      <c r="D23" s="17"/>
    </row>
    <row r="24" spans="1:4" ht="21.75" customHeight="1">
      <c r="A24" s="29"/>
      <c r="B24" s="30"/>
      <c r="C24" s="3"/>
      <c r="D24" s="17">
        <f>SUM(C11:C23)</f>
        <v>15971.5</v>
      </c>
    </row>
    <row r="25" spans="1:4" ht="20.25" customHeight="1">
      <c r="A25" s="45"/>
      <c r="B25" s="10"/>
      <c r="C25" s="18"/>
      <c r="D25" s="17"/>
    </row>
    <row r="26" spans="1:4" ht="20.25" customHeight="1">
      <c r="A26" s="19" t="s">
        <v>101</v>
      </c>
      <c r="B26" s="10"/>
      <c r="C26" s="10"/>
      <c r="D26" s="25"/>
    </row>
    <row r="27" spans="1:4" ht="20.25" customHeight="1">
      <c r="A27" s="15" t="s">
        <v>70</v>
      </c>
      <c r="B27" s="15" t="s">
        <v>102</v>
      </c>
      <c r="C27" s="15" t="s">
        <v>72</v>
      </c>
      <c r="D27" s="2"/>
    </row>
    <row r="28" spans="1:4" ht="20.25" customHeight="1">
      <c r="A28" s="37"/>
      <c r="B28" s="37"/>
      <c r="C28" s="40"/>
      <c r="D28" s="41"/>
    </row>
    <row r="29" spans="1:4" ht="20.25" customHeight="1">
      <c r="A29" s="37"/>
      <c r="B29" s="37"/>
      <c r="C29" s="40"/>
      <c r="D29" s="41"/>
    </row>
    <row r="30" spans="1:4" ht="20.25" customHeight="1">
      <c r="A30" s="37"/>
      <c r="B30" s="37"/>
      <c r="C30" s="40"/>
      <c r="D30" s="41"/>
    </row>
    <row r="31" spans="1:4" ht="20.25" customHeight="1">
      <c r="A31" s="15"/>
      <c r="B31" s="15"/>
      <c r="C31" s="15"/>
      <c r="D31" s="2"/>
    </row>
    <row r="32" spans="1:4" ht="9" customHeight="1">
      <c r="A32" s="16"/>
      <c r="B32" s="16"/>
      <c r="C32" s="16"/>
      <c r="D32" s="17">
        <f>SUM(C32:C32)</f>
        <v>0</v>
      </c>
    </row>
    <row r="33" spans="1:8" ht="27.75" customHeight="1">
      <c r="A33" s="20" t="s">
        <v>77</v>
      </c>
      <c r="B33" s="21" t="s">
        <v>360</v>
      </c>
      <c r="C33" s="22"/>
      <c r="D33" s="28">
        <f>D4+D7-D24-D28</f>
        <v>14125761.08</v>
      </c>
      <c r="H33" s="35"/>
    </row>
    <row r="34" spans="1:6" s="36" customFormat="1" ht="20.25" customHeight="1">
      <c r="A34" s="4" t="s">
        <v>78</v>
      </c>
      <c r="B34" s="5"/>
      <c r="C34" s="6" t="s">
        <v>79</v>
      </c>
      <c r="D34" s="10" t="s">
        <v>126</v>
      </c>
      <c r="E34" s="26"/>
      <c r="F34" s="26"/>
    </row>
    <row r="35" spans="1:6" s="36" customFormat="1" ht="23.25" customHeight="1">
      <c r="A35" s="10" t="s">
        <v>361</v>
      </c>
      <c r="B35" s="39"/>
      <c r="C35" s="2" t="s">
        <v>362</v>
      </c>
      <c r="D35" s="10"/>
      <c r="E35" s="26"/>
      <c r="F35" s="26"/>
    </row>
    <row r="36" spans="1:4" ht="20.25" customHeight="1">
      <c r="A36" s="23" t="s">
        <v>124</v>
      </c>
      <c r="B36" s="24"/>
      <c r="C36" s="31" t="s">
        <v>118</v>
      </c>
      <c r="D36" s="23"/>
    </row>
    <row r="37" spans="1:4" ht="20.25" customHeight="1">
      <c r="A37" s="4" t="s">
        <v>104</v>
      </c>
      <c r="B37" s="5"/>
      <c r="C37" s="6" t="s">
        <v>114</v>
      </c>
      <c r="D37" s="7"/>
    </row>
    <row r="38" spans="1:4" ht="20.25" customHeight="1">
      <c r="A38" s="8" t="s">
        <v>68</v>
      </c>
      <c r="B38" s="1"/>
      <c r="C38" s="9" t="s">
        <v>115</v>
      </c>
      <c r="D38" s="10"/>
    </row>
    <row r="39" spans="1:4" ht="20.25" customHeight="1">
      <c r="A39" s="11"/>
      <c r="B39" s="12"/>
      <c r="C39" s="11"/>
      <c r="D39" s="13" t="s">
        <v>1</v>
      </c>
    </row>
    <row r="40" spans="1:4" ht="20.25" customHeight="1">
      <c r="A40" s="8" t="s">
        <v>69</v>
      </c>
      <c r="B40" s="10"/>
      <c r="C40" s="33">
        <v>241427</v>
      </c>
      <c r="D40" s="32">
        <v>554823.13</v>
      </c>
    </row>
    <row r="41" spans="1:4" ht="20.25" customHeight="1">
      <c r="A41" s="14" t="s">
        <v>98</v>
      </c>
      <c r="B41" s="10"/>
      <c r="C41" s="10"/>
      <c r="D41" s="2"/>
    </row>
    <row r="42" spans="1:4" ht="20.25" customHeight="1">
      <c r="A42" s="15" t="s">
        <v>70</v>
      </c>
      <c r="B42" s="15" t="s">
        <v>71</v>
      </c>
      <c r="C42" s="15" t="s">
        <v>72</v>
      </c>
      <c r="D42" s="2"/>
    </row>
    <row r="43" spans="1:4" ht="20.25" customHeight="1">
      <c r="A43" s="29" t="s">
        <v>125</v>
      </c>
      <c r="B43" s="29" t="s">
        <v>125</v>
      </c>
      <c r="C43" s="34" t="s">
        <v>125</v>
      </c>
      <c r="D43" s="17">
        <f>SUM(C43)</f>
        <v>0</v>
      </c>
    </row>
    <row r="44" spans="1:4" ht="20.25" customHeight="1">
      <c r="A44" s="8" t="s">
        <v>73</v>
      </c>
      <c r="B44" s="10"/>
      <c r="C44" s="10"/>
      <c r="D44" s="2"/>
    </row>
    <row r="45" spans="1:4" ht="20.25" customHeight="1">
      <c r="A45" s="15" t="s">
        <v>74</v>
      </c>
      <c r="B45" s="15" t="s">
        <v>75</v>
      </c>
      <c r="C45" s="15" t="s">
        <v>72</v>
      </c>
      <c r="D45" s="2"/>
    </row>
    <row r="46" spans="1:4" ht="20.25" customHeight="1">
      <c r="A46" s="29">
        <v>241417</v>
      </c>
      <c r="B46" s="42" t="s">
        <v>363</v>
      </c>
      <c r="C46" s="3">
        <v>15056</v>
      </c>
      <c r="D46" s="17"/>
    </row>
    <row r="47" spans="1:4" ht="20.25" customHeight="1">
      <c r="A47" s="29"/>
      <c r="B47" s="42"/>
      <c r="C47" s="3"/>
      <c r="D47" s="17"/>
    </row>
    <row r="48" spans="1:4" ht="20.25" customHeight="1">
      <c r="A48" s="29"/>
      <c r="B48" s="42"/>
      <c r="C48" s="3"/>
      <c r="D48" s="17"/>
    </row>
    <row r="49" spans="1:4" ht="20.25" customHeight="1">
      <c r="A49" s="29"/>
      <c r="B49" s="30"/>
      <c r="C49" s="3"/>
      <c r="D49" s="17"/>
    </row>
    <row r="50" spans="1:4" ht="20.25" customHeight="1">
      <c r="A50" s="29"/>
      <c r="B50" s="30"/>
      <c r="C50" s="3"/>
      <c r="D50" s="17"/>
    </row>
    <row r="51" spans="1:4" ht="20.25" customHeight="1">
      <c r="A51" s="29"/>
      <c r="B51" s="30"/>
      <c r="C51" s="3" t="s">
        <v>126</v>
      </c>
      <c r="D51" s="17"/>
    </row>
    <row r="52" spans="1:4" ht="20.25" customHeight="1">
      <c r="A52" s="29"/>
      <c r="B52" s="30"/>
      <c r="C52" s="3"/>
      <c r="D52" s="17"/>
    </row>
    <row r="53" spans="1:4" ht="20.25" customHeight="1">
      <c r="A53" s="29"/>
      <c r="B53" s="30"/>
      <c r="C53" s="3"/>
      <c r="D53" s="17"/>
    </row>
    <row r="54" spans="1:4" ht="20.25" customHeight="1">
      <c r="A54" s="29"/>
      <c r="B54" s="30"/>
      <c r="C54" s="3"/>
      <c r="D54" s="17">
        <f>SUM(C46:C48)</f>
        <v>15056</v>
      </c>
    </row>
    <row r="55" spans="1:4" ht="20.25" customHeight="1">
      <c r="A55" s="29"/>
      <c r="B55" s="30"/>
      <c r="C55" s="3"/>
      <c r="D55" s="17"/>
    </row>
    <row r="56" spans="1:4" ht="20.25" customHeight="1">
      <c r="A56" s="29"/>
      <c r="B56" s="30"/>
      <c r="C56" s="3"/>
      <c r="D56" s="17"/>
    </row>
    <row r="57" spans="1:4" ht="20.25" customHeight="1">
      <c r="A57" s="29"/>
      <c r="B57" s="30"/>
      <c r="C57" s="3"/>
      <c r="D57" s="17"/>
    </row>
    <row r="58" spans="1:4" ht="20.25" customHeight="1">
      <c r="A58" s="29"/>
      <c r="B58" s="30"/>
      <c r="C58" s="3"/>
      <c r="D58" s="17"/>
    </row>
    <row r="59" spans="1:4" ht="20.25" customHeight="1">
      <c r="A59" s="29"/>
      <c r="B59" s="30"/>
      <c r="C59" s="3"/>
      <c r="D59" s="17"/>
    </row>
    <row r="60" spans="1:4" ht="20.25" customHeight="1">
      <c r="A60" s="29"/>
      <c r="B60" s="30"/>
      <c r="C60" s="3"/>
      <c r="D60" s="17"/>
    </row>
    <row r="61" spans="1:4" ht="20.25" customHeight="1">
      <c r="A61" s="29"/>
      <c r="B61" s="30"/>
      <c r="C61" s="3"/>
      <c r="D61" s="17"/>
    </row>
    <row r="62" spans="1:4" ht="20.25" customHeight="1">
      <c r="A62" s="8" t="s">
        <v>76</v>
      </c>
      <c r="B62" s="10"/>
      <c r="C62" s="18"/>
      <c r="D62" s="17"/>
    </row>
    <row r="63" spans="1:4" ht="20.25" customHeight="1">
      <c r="A63" s="19" t="s">
        <v>101</v>
      </c>
      <c r="B63" s="10"/>
      <c r="C63" s="10"/>
      <c r="D63" s="25"/>
    </row>
    <row r="64" spans="1:4" ht="20.25" customHeight="1">
      <c r="A64" s="15" t="s">
        <v>70</v>
      </c>
      <c r="B64" s="15" t="s">
        <v>102</v>
      </c>
      <c r="C64" s="15" t="s">
        <v>72</v>
      </c>
      <c r="D64" s="2"/>
    </row>
    <row r="65" spans="1:4" ht="20.25" customHeight="1">
      <c r="A65" s="43">
        <v>241431</v>
      </c>
      <c r="B65" s="43">
        <v>241427</v>
      </c>
      <c r="C65" s="323">
        <v>10387.49</v>
      </c>
      <c r="D65" s="324">
        <f>SUM(C65:C65)</f>
        <v>10387.49</v>
      </c>
    </row>
    <row r="66" spans="1:4" ht="20.25" customHeight="1">
      <c r="A66" s="16"/>
      <c r="B66" s="16"/>
      <c r="C66" s="16"/>
      <c r="D66" s="17"/>
    </row>
    <row r="67" spans="1:4" ht="20.25" customHeight="1">
      <c r="A67" s="16"/>
      <c r="B67" s="16"/>
      <c r="C67" s="16"/>
      <c r="D67" s="17"/>
    </row>
    <row r="68" spans="1:4" ht="22.5" customHeight="1">
      <c r="A68" s="20" t="s">
        <v>77</v>
      </c>
      <c r="B68" s="21" t="s">
        <v>364</v>
      </c>
      <c r="C68" s="22"/>
      <c r="D68" s="28">
        <f>D40+D43-D54-D65</f>
        <v>529379.64</v>
      </c>
    </row>
    <row r="69" spans="1:4" ht="20.25" customHeight="1">
      <c r="A69" s="4" t="s">
        <v>78</v>
      </c>
      <c r="B69" s="5"/>
      <c r="C69" s="6" t="s">
        <v>79</v>
      </c>
      <c r="D69" s="10"/>
    </row>
    <row r="70" spans="1:4" ht="22.5" customHeight="1">
      <c r="A70" s="10" t="s">
        <v>365</v>
      </c>
      <c r="B70" s="39"/>
      <c r="C70" s="2" t="s">
        <v>366</v>
      </c>
      <c r="D70" s="10"/>
    </row>
    <row r="71" spans="1:4" ht="22.5" customHeight="1">
      <c r="A71" s="23" t="s">
        <v>124</v>
      </c>
      <c r="B71" s="24"/>
      <c r="C71" s="31" t="s">
        <v>142</v>
      </c>
      <c r="D71" s="23"/>
    </row>
    <row r="72" spans="1:4" ht="20.25" customHeight="1">
      <c r="A72" s="7"/>
      <c r="B72" s="7"/>
      <c r="C72" s="7"/>
      <c r="D72" s="7"/>
    </row>
    <row r="73" spans="1:4" ht="20.25" customHeight="1">
      <c r="A73" s="10"/>
      <c r="B73" s="10"/>
      <c r="C73" s="10"/>
      <c r="D73" s="10"/>
    </row>
    <row r="74" spans="1:4" ht="20.25" customHeight="1">
      <c r="A74" s="8" t="s">
        <v>104</v>
      </c>
      <c r="B74" s="1"/>
      <c r="C74" s="9" t="s">
        <v>114</v>
      </c>
      <c r="D74" s="10"/>
    </row>
    <row r="75" spans="1:4" ht="20.25" customHeight="1">
      <c r="A75" s="8" t="s">
        <v>68</v>
      </c>
      <c r="B75" s="1"/>
      <c r="C75" s="9" t="s">
        <v>140</v>
      </c>
      <c r="D75" s="10"/>
    </row>
    <row r="76" spans="1:4" ht="20.25" customHeight="1">
      <c r="A76" s="11"/>
      <c r="B76" s="12"/>
      <c r="C76" s="11"/>
      <c r="D76" s="13" t="s">
        <v>1</v>
      </c>
    </row>
    <row r="77" spans="1:4" ht="20.25" customHeight="1">
      <c r="A77" s="8" t="s">
        <v>69</v>
      </c>
      <c r="B77" s="10"/>
      <c r="C77" s="33">
        <v>239827</v>
      </c>
      <c r="D77" s="32">
        <v>52500</v>
      </c>
    </row>
    <row r="78" spans="1:4" ht="20.25" customHeight="1">
      <c r="A78" s="14" t="s">
        <v>98</v>
      </c>
      <c r="B78" s="10"/>
      <c r="C78" s="10"/>
      <c r="D78" s="2"/>
    </row>
    <row r="79" spans="1:4" ht="20.25" customHeight="1">
      <c r="A79" s="15" t="s">
        <v>70</v>
      </c>
      <c r="B79" s="15" t="s">
        <v>71</v>
      </c>
      <c r="C79" s="15" t="s">
        <v>72</v>
      </c>
      <c r="D79" s="2"/>
    </row>
    <row r="80" spans="1:4" ht="20.25" customHeight="1">
      <c r="A80" s="29"/>
      <c r="B80" s="29"/>
      <c r="C80" s="34"/>
      <c r="D80" s="17"/>
    </row>
    <row r="81" spans="1:4" ht="20.25" customHeight="1">
      <c r="A81" s="8" t="s">
        <v>73</v>
      </c>
      <c r="B81" s="10"/>
      <c r="C81" s="10"/>
      <c r="D81" s="2"/>
    </row>
    <row r="82" spans="1:4" ht="20.25" customHeight="1">
      <c r="A82" s="15" t="s">
        <v>74</v>
      </c>
      <c r="B82" s="15" t="s">
        <v>75</v>
      </c>
      <c r="C82" s="15" t="s">
        <v>72</v>
      </c>
      <c r="D82" s="2"/>
    </row>
    <row r="83" spans="1:4" ht="20.25" customHeight="1">
      <c r="A83" s="29"/>
      <c r="B83" s="42"/>
      <c r="C83" s="3"/>
      <c r="D83" s="17"/>
    </row>
    <row r="84" spans="1:4" ht="20.25" customHeight="1">
      <c r="A84" s="29"/>
      <c r="B84" s="30"/>
      <c r="C84" s="3"/>
      <c r="D84" s="17"/>
    </row>
    <row r="85" spans="1:4" ht="20.25" customHeight="1">
      <c r="A85" s="29"/>
      <c r="B85" s="30"/>
      <c r="C85" s="3"/>
      <c r="D85" s="17"/>
    </row>
    <row r="86" spans="1:4" ht="20.25" customHeight="1">
      <c r="A86" s="29"/>
      <c r="B86" s="30"/>
      <c r="C86" s="3"/>
      <c r="D86" s="17"/>
    </row>
    <row r="87" spans="1:4" ht="20.25" customHeight="1">
      <c r="A87" s="29"/>
      <c r="B87" s="30"/>
      <c r="C87" s="3"/>
      <c r="D87" s="17"/>
    </row>
    <row r="88" spans="1:4" ht="20.25" customHeight="1">
      <c r="A88" s="29"/>
      <c r="B88" s="30"/>
      <c r="C88" s="3"/>
      <c r="D88" s="17"/>
    </row>
    <row r="89" spans="1:4" ht="20.25" customHeight="1">
      <c r="A89" s="29"/>
      <c r="B89" s="30"/>
      <c r="C89" s="3"/>
      <c r="D89" s="17"/>
    </row>
    <row r="90" spans="1:4" ht="20.25" customHeight="1">
      <c r="A90" s="29"/>
      <c r="B90" s="30"/>
      <c r="C90" s="3"/>
      <c r="D90" s="17"/>
    </row>
    <row r="91" spans="1:4" ht="20.25" customHeight="1">
      <c r="A91" s="29"/>
      <c r="B91" s="30"/>
      <c r="C91" s="3"/>
      <c r="D91" s="17"/>
    </row>
    <row r="92" spans="1:4" ht="20.25" customHeight="1">
      <c r="A92" s="29"/>
      <c r="B92" s="30"/>
      <c r="C92" s="3"/>
      <c r="D92" s="17"/>
    </row>
    <row r="93" spans="1:4" ht="20.25" customHeight="1">
      <c r="A93" s="29"/>
      <c r="B93" s="30"/>
      <c r="C93" s="3"/>
      <c r="D93" s="17"/>
    </row>
    <row r="94" spans="1:4" ht="20.25" customHeight="1">
      <c r="A94" s="29"/>
      <c r="B94" s="30"/>
      <c r="C94" s="3"/>
      <c r="D94" s="17"/>
    </row>
    <row r="95" spans="1:4" ht="20.25" customHeight="1">
      <c r="A95" s="29"/>
      <c r="B95" s="30"/>
      <c r="C95" s="3"/>
      <c r="D95" s="17"/>
    </row>
    <row r="96" spans="1:4" ht="20.25" customHeight="1">
      <c r="A96" s="29"/>
      <c r="B96" s="30"/>
      <c r="C96" s="3"/>
      <c r="D96" s="17"/>
    </row>
    <row r="97" spans="1:4" ht="20.25" customHeight="1">
      <c r="A97" s="8" t="s">
        <v>76</v>
      </c>
      <c r="B97" s="10"/>
      <c r="C97" s="18"/>
      <c r="D97" s="17"/>
    </row>
    <row r="98" spans="1:4" ht="20.25" customHeight="1">
      <c r="A98" s="19" t="s">
        <v>101</v>
      </c>
      <c r="B98" s="10"/>
      <c r="C98" s="10"/>
      <c r="D98" s="25"/>
    </row>
    <row r="99" spans="1:4" ht="20.25" customHeight="1">
      <c r="A99" s="15" t="s">
        <v>70</v>
      </c>
      <c r="B99" s="15" t="s">
        <v>102</v>
      </c>
      <c r="C99" s="15" t="s">
        <v>72</v>
      </c>
      <c r="D99" s="2"/>
    </row>
    <row r="100" spans="1:4" ht="20.25" customHeight="1">
      <c r="A100" s="43">
        <v>239828</v>
      </c>
      <c r="B100" s="43">
        <v>239827</v>
      </c>
      <c r="C100" s="44">
        <v>52500</v>
      </c>
      <c r="D100" s="17">
        <f>SUM(C100:C100)</f>
        <v>52500</v>
      </c>
    </row>
    <row r="101" spans="1:4" ht="20.25" customHeight="1">
      <c r="A101" s="16"/>
      <c r="B101" s="16"/>
      <c r="C101" s="16"/>
      <c r="D101" s="17"/>
    </row>
    <row r="102" spans="1:4" ht="20.25" customHeight="1">
      <c r="A102" s="16"/>
      <c r="B102" s="16"/>
      <c r="C102" s="16"/>
      <c r="D102" s="17"/>
    </row>
    <row r="103" spans="1:4" ht="20.25" customHeight="1">
      <c r="A103" s="16"/>
      <c r="B103" s="16"/>
      <c r="C103" s="16"/>
      <c r="D103" s="17"/>
    </row>
    <row r="104" spans="1:4" ht="20.25" customHeight="1">
      <c r="A104" s="16"/>
      <c r="B104" s="16"/>
      <c r="C104" s="16"/>
      <c r="D104" s="17"/>
    </row>
    <row r="105" spans="1:4" ht="20.25" customHeight="1">
      <c r="A105" s="16"/>
      <c r="B105" s="16"/>
      <c r="C105" s="16"/>
      <c r="D105" s="17"/>
    </row>
    <row r="106" spans="1:4" ht="20.25" customHeight="1">
      <c r="A106" s="20" t="s">
        <v>77</v>
      </c>
      <c r="B106" s="21" t="s">
        <v>141</v>
      </c>
      <c r="C106" s="22"/>
      <c r="D106" s="28">
        <f>D77-D85-D100</f>
        <v>0</v>
      </c>
    </row>
    <row r="107" spans="1:4" ht="20.25" customHeight="1">
      <c r="A107" s="4" t="s">
        <v>78</v>
      </c>
      <c r="B107" s="5"/>
      <c r="C107" s="6" t="s">
        <v>79</v>
      </c>
      <c r="D107" s="10"/>
    </row>
    <row r="108" spans="1:4" ht="20.25" customHeight="1">
      <c r="A108" s="10" t="s">
        <v>103</v>
      </c>
      <c r="B108" s="39" t="s">
        <v>138</v>
      </c>
      <c r="C108" s="2" t="s">
        <v>139</v>
      </c>
      <c r="D108" s="10"/>
    </row>
    <row r="109" spans="1:4" ht="20.25" customHeight="1">
      <c r="A109" s="23" t="s">
        <v>124</v>
      </c>
      <c r="B109" s="24"/>
      <c r="C109" s="31" t="s">
        <v>118</v>
      </c>
      <c r="D109" s="23"/>
    </row>
    <row r="110" spans="1:4" ht="20.25" customHeight="1">
      <c r="A110" s="10"/>
      <c r="B110" s="1"/>
      <c r="C110" s="2"/>
      <c r="D110" s="10"/>
    </row>
    <row r="111" spans="1:4" ht="22.5" customHeight="1">
      <c r="A111" s="4" t="s">
        <v>104</v>
      </c>
      <c r="B111" s="5"/>
      <c r="C111" s="6" t="s">
        <v>67</v>
      </c>
      <c r="D111" s="7"/>
    </row>
    <row r="112" spans="1:4" ht="20.25" customHeight="1">
      <c r="A112" s="8" t="s">
        <v>68</v>
      </c>
      <c r="B112" s="1"/>
      <c r="C112" s="9" t="s">
        <v>148</v>
      </c>
      <c r="D112" s="10"/>
    </row>
    <row r="113" spans="1:4" ht="20.25" customHeight="1">
      <c r="A113" s="11"/>
      <c r="B113" s="12"/>
      <c r="C113" s="11"/>
      <c r="D113" s="13" t="s">
        <v>1</v>
      </c>
    </row>
    <row r="114" spans="1:4" ht="20.25" customHeight="1">
      <c r="A114" s="4" t="s">
        <v>69</v>
      </c>
      <c r="B114" s="10"/>
      <c r="C114" s="33">
        <v>240056</v>
      </c>
      <c r="D114" s="32">
        <v>805780.08</v>
      </c>
    </row>
    <row r="115" spans="1:4" ht="20.25" customHeight="1">
      <c r="A115" s="8" t="s">
        <v>98</v>
      </c>
      <c r="B115" s="10"/>
      <c r="C115" s="10"/>
      <c r="D115" s="2"/>
    </row>
    <row r="116" spans="1:4" ht="20.25" customHeight="1">
      <c r="A116" s="15" t="s">
        <v>70</v>
      </c>
      <c r="B116" s="15" t="s">
        <v>71</v>
      </c>
      <c r="C116" s="15" t="s">
        <v>72</v>
      </c>
      <c r="D116" s="2"/>
    </row>
    <row r="117" spans="1:4" ht="20.25" customHeight="1">
      <c r="A117" s="37"/>
      <c r="B117" s="37"/>
      <c r="C117" s="38"/>
      <c r="D117" s="17">
        <f>SUM(C117)</f>
        <v>0</v>
      </c>
    </row>
    <row r="118" spans="1:4" ht="20.25" customHeight="1">
      <c r="A118" s="29"/>
      <c r="B118" s="29"/>
      <c r="C118" s="34"/>
      <c r="D118" s="17"/>
    </row>
    <row r="119" spans="1:4" ht="20.25" customHeight="1">
      <c r="A119" s="8" t="s">
        <v>73</v>
      </c>
      <c r="B119" s="10"/>
      <c r="C119" s="10"/>
      <c r="D119" s="2"/>
    </row>
    <row r="120" spans="1:4" ht="20.25" customHeight="1">
      <c r="A120" s="15" t="s">
        <v>74</v>
      </c>
      <c r="B120" s="15" t="s">
        <v>75</v>
      </c>
      <c r="C120" s="15" t="s">
        <v>72</v>
      </c>
      <c r="D120" s="2"/>
    </row>
    <row r="121" spans="1:4" ht="17.25" customHeight="1">
      <c r="A121" s="29"/>
      <c r="B121" s="30"/>
      <c r="C121" s="3"/>
      <c r="D121" s="17"/>
    </row>
    <row r="122" spans="1:4" ht="17.25" customHeight="1">
      <c r="A122" s="29"/>
      <c r="B122" s="30"/>
      <c r="C122" s="3"/>
      <c r="D122" s="17"/>
    </row>
    <row r="123" spans="1:4" ht="17.25" customHeight="1">
      <c r="A123" s="29"/>
      <c r="B123" s="30"/>
      <c r="C123" s="3"/>
      <c r="D123" s="17"/>
    </row>
    <row r="124" spans="1:4" ht="17.25" customHeight="1">
      <c r="A124" s="29"/>
      <c r="B124" s="30"/>
      <c r="C124" s="3"/>
      <c r="D124" s="17"/>
    </row>
    <row r="125" spans="1:4" ht="17.25" customHeight="1">
      <c r="A125" s="29"/>
      <c r="B125" s="30"/>
      <c r="C125" s="3"/>
      <c r="D125" s="17"/>
    </row>
    <row r="126" spans="1:4" ht="17.25" customHeight="1">
      <c r="A126" s="29"/>
      <c r="B126" s="30"/>
      <c r="C126" s="3"/>
      <c r="D126" s="17"/>
    </row>
    <row r="127" spans="1:4" ht="17.25" customHeight="1">
      <c r="A127" s="29"/>
      <c r="B127" s="30"/>
      <c r="C127" s="3"/>
      <c r="D127" s="17"/>
    </row>
    <row r="128" spans="1:4" ht="17.25" customHeight="1">
      <c r="A128" s="29"/>
      <c r="B128" s="30"/>
      <c r="C128" s="3"/>
      <c r="D128" s="17"/>
    </row>
    <row r="129" spans="1:4" ht="17.25" customHeight="1">
      <c r="A129" s="29"/>
      <c r="B129" s="30"/>
      <c r="C129" s="3"/>
      <c r="D129" s="17"/>
    </row>
    <row r="130" spans="1:4" ht="17.25" customHeight="1">
      <c r="A130" s="29"/>
      <c r="B130" s="30"/>
      <c r="C130" s="3"/>
      <c r="D130" s="17"/>
    </row>
    <row r="131" spans="1:4" ht="17.25" customHeight="1">
      <c r="A131" s="29"/>
      <c r="B131" s="30"/>
      <c r="C131" s="3"/>
      <c r="D131" s="17"/>
    </row>
    <row r="132" spans="1:4" ht="17.25" customHeight="1">
      <c r="A132" s="29"/>
      <c r="B132" s="30"/>
      <c r="C132" s="3"/>
      <c r="D132" s="17"/>
    </row>
    <row r="133" spans="1:4" ht="17.25" customHeight="1">
      <c r="A133" s="29"/>
      <c r="B133" s="30"/>
      <c r="C133" s="3"/>
      <c r="D133" s="17"/>
    </row>
    <row r="134" spans="1:4" ht="17.25" customHeight="1">
      <c r="A134" s="29"/>
      <c r="B134" s="30"/>
      <c r="C134" s="3"/>
      <c r="D134" s="17"/>
    </row>
    <row r="135" spans="1:4" ht="17.25" customHeight="1">
      <c r="A135" s="29"/>
      <c r="B135" s="30"/>
      <c r="C135" s="3"/>
      <c r="D135" s="17">
        <f>SUM(C121:C135)</f>
        <v>0</v>
      </c>
    </row>
    <row r="136" spans="1:4" ht="20.25" customHeight="1">
      <c r="A136" s="8"/>
      <c r="B136" s="10"/>
      <c r="C136" s="18"/>
      <c r="D136" s="17"/>
    </row>
    <row r="137" spans="1:4" ht="20.25" customHeight="1">
      <c r="A137" s="19" t="s">
        <v>101</v>
      </c>
      <c r="B137" s="10"/>
      <c r="C137" s="10"/>
      <c r="D137" s="25"/>
    </row>
    <row r="138" spans="1:4" ht="20.25" customHeight="1">
      <c r="A138" s="15" t="s">
        <v>70</v>
      </c>
      <c r="B138" s="15" t="s">
        <v>102</v>
      </c>
      <c r="C138" s="15" t="s">
        <v>72</v>
      </c>
      <c r="D138" s="2"/>
    </row>
    <row r="139" spans="1:4" ht="20.25" customHeight="1">
      <c r="A139" s="37">
        <v>240058</v>
      </c>
      <c r="B139" s="37">
        <v>240054</v>
      </c>
      <c r="C139" s="40">
        <v>2450.32</v>
      </c>
      <c r="D139" s="41">
        <f>SUM(C139)</f>
        <v>2450.32</v>
      </c>
    </row>
    <row r="140" spans="1:4" ht="20.25" customHeight="1">
      <c r="A140" s="37"/>
      <c r="B140" s="37"/>
      <c r="C140" s="40"/>
      <c r="D140" s="41"/>
    </row>
    <row r="141" spans="1:4" ht="20.25" customHeight="1">
      <c r="A141" s="37"/>
      <c r="B141" s="37"/>
      <c r="C141" s="40"/>
      <c r="D141" s="41"/>
    </row>
    <row r="142" spans="1:4" ht="20.25" customHeight="1">
      <c r="A142" s="15"/>
      <c r="B142" s="15"/>
      <c r="C142" s="15"/>
      <c r="D142" s="2"/>
    </row>
    <row r="143" spans="1:4" ht="9" customHeight="1">
      <c r="A143" s="16"/>
      <c r="B143" s="16"/>
      <c r="C143" s="16"/>
      <c r="D143" s="17">
        <f>SUM(C143:C143)</f>
        <v>0</v>
      </c>
    </row>
    <row r="144" spans="1:8" ht="27.75" customHeight="1">
      <c r="A144" s="20" t="s">
        <v>77</v>
      </c>
      <c r="B144" s="21" t="s">
        <v>145</v>
      </c>
      <c r="C144" s="22"/>
      <c r="D144" s="28">
        <f>D114+D117-D135-D139</f>
        <v>803329.76</v>
      </c>
      <c r="H144" s="35"/>
    </row>
    <row r="145" spans="1:6" s="36" customFormat="1" ht="20.25" customHeight="1">
      <c r="A145" s="4" t="s">
        <v>78</v>
      </c>
      <c r="B145" s="5"/>
      <c r="C145" s="6" t="s">
        <v>79</v>
      </c>
      <c r="D145" s="10"/>
      <c r="E145" s="26"/>
      <c r="F145" s="26"/>
    </row>
    <row r="146" spans="1:6" s="36" customFormat="1" ht="23.25" customHeight="1">
      <c r="A146" s="10" t="s">
        <v>146</v>
      </c>
      <c r="B146" s="39"/>
      <c r="C146" s="2" t="s">
        <v>147</v>
      </c>
      <c r="D146" s="10"/>
      <c r="E146" s="26"/>
      <c r="F146" s="26"/>
    </row>
    <row r="147" spans="1:4" ht="20.25" customHeight="1">
      <c r="A147" s="23" t="s">
        <v>124</v>
      </c>
      <c r="B147" s="24"/>
      <c r="C147" s="31" t="s">
        <v>118</v>
      </c>
      <c r="D147" s="23"/>
    </row>
    <row r="148" spans="1:4" ht="20.25" customHeight="1">
      <c r="A148" s="7"/>
      <c r="B148" s="7"/>
      <c r="C148" s="7"/>
      <c r="D148" s="7"/>
    </row>
    <row r="149" spans="1:4" ht="20.25" customHeight="1">
      <c r="A149" s="10"/>
      <c r="B149" s="10"/>
      <c r="C149" s="10"/>
      <c r="D149" s="10"/>
    </row>
    <row r="150" spans="1:4" ht="22.5" customHeight="1">
      <c r="A150" s="4" t="s">
        <v>104</v>
      </c>
      <c r="B150" s="5"/>
      <c r="C150" s="6" t="s">
        <v>67</v>
      </c>
      <c r="D150" s="7"/>
    </row>
    <row r="151" spans="1:4" ht="20.25" customHeight="1">
      <c r="A151" s="8" t="s">
        <v>68</v>
      </c>
      <c r="B151" s="1"/>
      <c r="C151" s="9" t="s">
        <v>149</v>
      </c>
      <c r="D151" s="10"/>
    </row>
    <row r="152" spans="1:4" ht="20.25" customHeight="1">
      <c r="A152" s="11"/>
      <c r="B152" s="12"/>
      <c r="C152" s="11"/>
      <c r="D152" s="13" t="s">
        <v>1</v>
      </c>
    </row>
    <row r="153" spans="1:4" ht="20.25" customHeight="1">
      <c r="A153" s="4" t="s">
        <v>69</v>
      </c>
      <c r="B153" s="10"/>
      <c r="C153" s="33">
        <v>240056</v>
      </c>
      <c r="D153" s="32">
        <v>42817.97</v>
      </c>
    </row>
    <row r="154" spans="1:4" ht="20.25" customHeight="1">
      <c r="A154" s="8" t="s">
        <v>98</v>
      </c>
      <c r="B154" s="10"/>
      <c r="C154" s="10"/>
      <c r="D154" s="2"/>
    </row>
    <row r="155" spans="1:4" ht="20.25" customHeight="1">
      <c r="A155" s="15" t="s">
        <v>70</v>
      </c>
      <c r="B155" s="15" t="s">
        <v>71</v>
      </c>
      <c r="C155" s="15" t="s">
        <v>72</v>
      </c>
      <c r="D155" s="2"/>
    </row>
    <row r="156" spans="1:4" ht="20.25" customHeight="1">
      <c r="A156" s="37"/>
      <c r="B156" s="37"/>
      <c r="C156" s="38"/>
      <c r="D156" s="17">
        <f>SUM(C156)</f>
        <v>0</v>
      </c>
    </row>
    <row r="157" spans="1:4" ht="20.25" customHeight="1">
      <c r="A157" s="29"/>
      <c r="B157" s="29"/>
      <c r="C157" s="34"/>
      <c r="D157" s="17"/>
    </row>
    <row r="158" spans="1:4" ht="20.25" customHeight="1">
      <c r="A158" s="8" t="s">
        <v>73</v>
      </c>
      <c r="B158" s="10"/>
      <c r="C158" s="10"/>
      <c r="D158" s="2"/>
    </row>
    <row r="159" spans="1:4" ht="20.25" customHeight="1">
      <c r="A159" s="15" t="s">
        <v>74</v>
      </c>
      <c r="B159" s="15" t="s">
        <v>75</v>
      </c>
      <c r="C159" s="15" t="s">
        <v>72</v>
      </c>
      <c r="D159" s="2"/>
    </row>
    <row r="160" spans="1:4" ht="17.25" customHeight="1">
      <c r="A160" s="29"/>
      <c r="B160" s="30"/>
      <c r="C160" s="3"/>
      <c r="D160" s="17"/>
    </row>
    <row r="161" spans="1:4" ht="17.25" customHeight="1">
      <c r="A161" s="29"/>
      <c r="B161" s="30"/>
      <c r="C161" s="3"/>
      <c r="D161" s="17"/>
    </row>
    <row r="162" spans="1:4" ht="17.25" customHeight="1">
      <c r="A162" s="29"/>
      <c r="B162" s="30"/>
      <c r="C162" s="3"/>
      <c r="D162" s="17"/>
    </row>
    <row r="163" spans="1:4" ht="17.25" customHeight="1">
      <c r="A163" s="29"/>
      <c r="B163" s="30"/>
      <c r="C163" s="3"/>
      <c r="D163" s="17"/>
    </row>
    <row r="164" spans="1:4" ht="17.25" customHeight="1">
      <c r="A164" s="29"/>
      <c r="B164" s="30"/>
      <c r="C164" s="3"/>
      <c r="D164" s="17"/>
    </row>
    <row r="165" spans="1:4" ht="17.25" customHeight="1">
      <c r="A165" s="29"/>
      <c r="B165" s="30"/>
      <c r="C165" s="3"/>
      <c r="D165" s="17"/>
    </row>
    <row r="166" spans="1:4" ht="17.25" customHeight="1">
      <c r="A166" s="29"/>
      <c r="B166" s="30"/>
      <c r="C166" s="3"/>
      <c r="D166" s="17"/>
    </row>
    <row r="167" spans="1:4" ht="17.25" customHeight="1">
      <c r="A167" s="29"/>
      <c r="B167" s="30"/>
      <c r="C167" s="3"/>
      <c r="D167" s="17"/>
    </row>
    <row r="168" spans="1:4" ht="17.25" customHeight="1">
      <c r="A168" s="29"/>
      <c r="B168" s="30"/>
      <c r="C168" s="3"/>
      <c r="D168" s="17"/>
    </row>
    <row r="169" spans="1:4" ht="17.25" customHeight="1">
      <c r="A169" s="29"/>
      <c r="B169" s="30"/>
      <c r="C169" s="3"/>
      <c r="D169" s="17"/>
    </row>
    <row r="170" spans="1:4" ht="17.25" customHeight="1">
      <c r="A170" s="29"/>
      <c r="B170" s="30"/>
      <c r="C170" s="3"/>
      <c r="D170" s="17"/>
    </row>
    <row r="171" spans="1:4" ht="17.25" customHeight="1">
      <c r="A171" s="29"/>
      <c r="B171" s="30"/>
      <c r="C171" s="3"/>
      <c r="D171" s="17"/>
    </row>
    <row r="172" spans="1:4" ht="17.25" customHeight="1">
      <c r="A172" s="29"/>
      <c r="B172" s="30"/>
      <c r="C172" s="3"/>
      <c r="D172" s="17"/>
    </row>
    <row r="173" spans="1:4" ht="17.25" customHeight="1">
      <c r="A173" s="29"/>
      <c r="B173" s="30"/>
      <c r="C173" s="3"/>
      <c r="D173" s="17"/>
    </row>
    <row r="174" spans="1:4" ht="17.25" customHeight="1">
      <c r="A174" s="29"/>
      <c r="B174" s="30"/>
      <c r="C174" s="3"/>
      <c r="D174" s="17">
        <f>SUM(C160:C174)</f>
        <v>0</v>
      </c>
    </row>
    <row r="175" spans="1:4" ht="20.25" customHeight="1">
      <c r="A175" s="8"/>
      <c r="B175" s="10"/>
      <c r="C175" s="18"/>
      <c r="D175" s="17"/>
    </row>
    <row r="176" spans="1:4" ht="20.25" customHeight="1">
      <c r="A176" s="19" t="s">
        <v>101</v>
      </c>
      <c r="B176" s="10"/>
      <c r="C176" s="10"/>
      <c r="D176" s="25"/>
    </row>
    <row r="177" spans="1:4" ht="20.25" customHeight="1">
      <c r="A177" s="15" t="s">
        <v>70</v>
      </c>
      <c r="B177" s="15" t="s">
        <v>102</v>
      </c>
      <c r="C177" s="15" t="s">
        <v>72</v>
      </c>
      <c r="D177" s="2"/>
    </row>
    <row r="178" spans="1:4" ht="20.25" customHeight="1">
      <c r="A178" s="37">
        <v>240058</v>
      </c>
      <c r="B178" s="37">
        <v>240054</v>
      </c>
      <c r="C178" s="40">
        <v>133.48</v>
      </c>
      <c r="D178" s="41">
        <f>SUM(C178)</f>
        <v>133.48</v>
      </c>
    </row>
    <row r="179" spans="1:4" ht="20.25" customHeight="1">
      <c r="A179" s="37"/>
      <c r="B179" s="37"/>
      <c r="C179" s="40"/>
      <c r="D179" s="41"/>
    </row>
    <row r="180" spans="1:4" ht="20.25" customHeight="1">
      <c r="A180" s="37"/>
      <c r="B180" s="37"/>
      <c r="C180" s="40"/>
      <c r="D180" s="41"/>
    </row>
    <row r="181" spans="1:4" ht="20.25" customHeight="1">
      <c r="A181" s="15"/>
      <c r="B181" s="15"/>
      <c r="C181" s="15"/>
      <c r="D181" s="2"/>
    </row>
    <row r="182" spans="1:4" ht="9" customHeight="1">
      <c r="A182" s="16"/>
      <c r="B182" s="16"/>
      <c r="C182" s="16"/>
      <c r="D182" s="17">
        <f>SUM(C182:C182)</f>
        <v>0</v>
      </c>
    </row>
    <row r="183" spans="1:8" ht="27.75" customHeight="1">
      <c r="A183" s="20" t="s">
        <v>77</v>
      </c>
      <c r="B183" s="21" t="s">
        <v>145</v>
      </c>
      <c r="C183" s="22"/>
      <c r="D183" s="28">
        <f>D153+D156-D174-D178</f>
        <v>42684.49</v>
      </c>
      <c r="H183" s="35"/>
    </row>
    <row r="184" spans="1:6" s="36" customFormat="1" ht="20.25" customHeight="1">
      <c r="A184" s="4" t="s">
        <v>78</v>
      </c>
      <c r="B184" s="5"/>
      <c r="C184" s="6" t="s">
        <v>79</v>
      </c>
      <c r="D184" s="10"/>
      <c r="E184" s="26"/>
      <c r="F184" s="26"/>
    </row>
    <row r="185" spans="1:6" s="36" customFormat="1" ht="23.25" customHeight="1">
      <c r="A185" s="10" t="s">
        <v>146</v>
      </c>
      <c r="B185" s="39"/>
      <c r="C185" s="2" t="s">
        <v>147</v>
      </c>
      <c r="D185" s="10"/>
      <c r="E185" s="26"/>
      <c r="F185" s="26"/>
    </row>
    <row r="186" spans="1:4" ht="20.25" customHeight="1">
      <c r="A186" s="23" t="s">
        <v>124</v>
      </c>
      <c r="B186" s="24"/>
      <c r="C186" s="31" t="s">
        <v>118</v>
      </c>
      <c r="D186" s="23"/>
    </row>
    <row r="187" spans="1:4" ht="20.25" customHeight="1">
      <c r="A187" s="10"/>
      <c r="B187" s="10"/>
      <c r="C187" s="10"/>
      <c r="D187" s="10"/>
    </row>
  </sheetData>
  <sheetProtection/>
  <printOptions/>
  <pageMargins left="0.7480314960629921" right="0.7480314960629921" top="0.5511811023622047" bottom="0.5118110236220472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">
      <selection activeCell="H21" sqref="H21"/>
    </sheetView>
  </sheetViews>
  <sheetFormatPr defaultColWidth="9.140625" defaultRowHeight="21.75"/>
  <cols>
    <col min="1" max="1" width="8.57421875" style="59" customWidth="1"/>
    <col min="2" max="2" width="5.28125" style="59" customWidth="1"/>
    <col min="3" max="3" width="11.00390625" style="59" customWidth="1"/>
    <col min="4" max="4" width="14.57421875" style="59" customWidth="1"/>
    <col min="5" max="5" width="14.00390625" style="59" customWidth="1"/>
    <col min="6" max="6" width="0.5625" style="59" hidden="1" customWidth="1"/>
    <col min="7" max="7" width="2.28125" style="59" customWidth="1"/>
    <col min="8" max="8" width="27.28125" style="59" customWidth="1"/>
    <col min="9" max="9" width="10.57421875" style="104" customWidth="1"/>
    <col min="10" max="10" width="16.00390625" style="59" customWidth="1"/>
    <col min="11" max="11" width="0.13671875" style="59" hidden="1" customWidth="1"/>
    <col min="12" max="12" width="23.57421875" style="59" customWidth="1"/>
    <col min="13" max="13" width="14.57421875" style="59" bestFit="1" customWidth="1"/>
    <col min="14" max="16384" width="9.140625" style="59" customWidth="1"/>
  </cols>
  <sheetData>
    <row r="1" spans="1:11" ht="21">
      <c r="A1" s="388" t="s">
        <v>255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21">
      <c r="A2" s="388" t="s">
        <v>256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21.75" customHeight="1">
      <c r="A3" s="388" t="s">
        <v>354</v>
      </c>
      <c r="B3" s="388"/>
      <c r="C3" s="388"/>
      <c r="D3" s="388"/>
      <c r="E3" s="388"/>
      <c r="F3" s="388"/>
      <c r="G3" s="388"/>
      <c r="H3" s="388"/>
      <c r="I3" s="388"/>
      <c r="J3" s="388"/>
      <c r="K3" s="60"/>
    </row>
    <row r="4" spans="1:11" ht="19.5" thickBot="1">
      <c r="A4" s="62"/>
      <c r="B4" s="62"/>
      <c r="C4" s="62"/>
      <c r="D4" s="62"/>
      <c r="E4" s="62"/>
      <c r="F4" s="62"/>
      <c r="G4" s="62"/>
      <c r="H4" s="436"/>
      <c r="I4" s="436"/>
      <c r="J4" s="436"/>
      <c r="K4" s="436"/>
    </row>
    <row r="5" spans="1:12" ht="19.5" thickTop="1">
      <c r="A5" s="437" t="s">
        <v>2</v>
      </c>
      <c r="B5" s="438"/>
      <c r="C5" s="438"/>
      <c r="D5" s="438"/>
      <c r="E5" s="438"/>
      <c r="F5" s="439"/>
      <c r="G5" s="440"/>
      <c r="H5" s="441"/>
      <c r="I5" s="47"/>
      <c r="J5" s="442" t="s">
        <v>72</v>
      </c>
      <c r="K5" s="442"/>
      <c r="L5" s="98"/>
    </row>
    <row r="6" spans="1:12" ht="18.75">
      <c r="A6" s="424" t="s">
        <v>0</v>
      </c>
      <c r="B6" s="425"/>
      <c r="C6" s="109" t="s">
        <v>155</v>
      </c>
      <c r="D6" s="48" t="s">
        <v>48</v>
      </c>
      <c r="E6" s="424" t="s">
        <v>3</v>
      </c>
      <c r="F6" s="425"/>
      <c r="G6" s="427" t="s">
        <v>4</v>
      </c>
      <c r="H6" s="428"/>
      <c r="I6" s="51" t="s">
        <v>5</v>
      </c>
      <c r="J6" s="429" t="s">
        <v>7</v>
      </c>
      <c r="K6" s="429"/>
      <c r="L6" s="98"/>
    </row>
    <row r="7" spans="1:12" ht="18.75">
      <c r="A7" s="427" t="s">
        <v>158</v>
      </c>
      <c r="B7" s="428"/>
      <c r="C7" s="110" t="s">
        <v>156</v>
      </c>
      <c r="D7" s="48" t="s">
        <v>158</v>
      </c>
      <c r="E7" s="427" t="s">
        <v>158</v>
      </c>
      <c r="F7" s="428"/>
      <c r="G7" s="50"/>
      <c r="H7" s="49"/>
      <c r="I7" s="51" t="s">
        <v>6</v>
      </c>
      <c r="J7" s="429" t="s">
        <v>160</v>
      </c>
      <c r="K7" s="429"/>
      <c r="L7" s="98"/>
    </row>
    <row r="8" spans="1:15" ht="19.5" thickBot="1">
      <c r="A8" s="434"/>
      <c r="B8" s="435"/>
      <c r="C8" s="111" t="s">
        <v>157</v>
      </c>
      <c r="D8" s="52"/>
      <c r="E8" s="434"/>
      <c r="F8" s="435"/>
      <c r="G8" s="434"/>
      <c r="H8" s="435"/>
      <c r="I8" s="53"/>
      <c r="J8" s="426" t="s">
        <v>158</v>
      </c>
      <c r="K8" s="426"/>
      <c r="L8" s="116"/>
      <c r="M8" s="82"/>
      <c r="N8" s="82"/>
      <c r="O8" s="82"/>
    </row>
    <row r="9" spans="1:15" ht="20.25" thickBot="1" thickTop="1">
      <c r="A9" s="443"/>
      <c r="B9" s="444"/>
      <c r="C9" s="65"/>
      <c r="D9" s="66"/>
      <c r="E9" s="445">
        <v>20653997.53</v>
      </c>
      <c r="F9" s="446"/>
      <c r="G9" s="67" t="s">
        <v>8</v>
      </c>
      <c r="H9" s="68"/>
      <c r="I9" s="69"/>
      <c r="J9" s="447">
        <v>23380919.36</v>
      </c>
      <c r="K9" s="448"/>
      <c r="L9" s="98"/>
      <c r="M9" s="82"/>
      <c r="N9" s="82"/>
      <c r="O9" s="82"/>
    </row>
    <row r="10" spans="1:15" ht="19.5" thickTop="1">
      <c r="A10" s="430"/>
      <c r="B10" s="431"/>
      <c r="C10" s="71"/>
      <c r="D10" s="72"/>
      <c r="E10" s="430"/>
      <c r="F10" s="431"/>
      <c r="G10" s="73" t="s">
        <v>159</v>
      </c>
      <c r="H10" s="74"/>
      <c r="I10" s="51"/>
      <c r="J10" s="432" t="s">
        <v>229</v>
      </c>
      <c r="K10" s="433"/>
      <c r="L10" s="98"/>
      <c r="M10" s="483"/>
      <c r="N10" s="483"/>
      <c r="O10" s="82"/>
    </row>
    <row r="11" spans="1:16" ht="18.75">
      <c r="A11" s="430">
        <v>1090214</v>
      </c>
      <c r="B11" s="431"/>
      <c r="C11" s="71">
        <v>0</v>
      </c>
      <c r="D11" s="72">
        <f>SUM(A11:C11)</f>
        <v>1090214</v>
      </c>
      <c r="E11" s="430">
        <v>186.77</v>
      </c>
      <c r="F11" s="431"/>
      <c r="G11" s="57" t="s">
        <v>9</v>
      </c>
      <c r="H11" s="58"/>
      <c r="I11" s="51" t="s">
        <v>294</v>
      </c>
      <c r="J11" s="430">
        <v>1.33</v>
      </c>
      <c r="K11" s="431"/>
      <c r="L11" s="117"/>
      <c r="M11" s="82"/>
      <c r="N11" s="82"/>
      <c r="O11" s="82"/>
      <c r="P11" s="59" t="s">
        <v>126</v>
      </c>
    </row>
    <row r="12" spans="1:12" ht="18.75">
      <c r="A12" s="430">
        <v>216400</v>
      </c>
      <c r="B12" s="431"/>
      <c r="C12" s="71">
        <v>0</v>
      </c>
      <c r="D12" s="72">
        <f aca="true" t="shared" si="0" ref="D12:D18">SUM(A12:C12)</f>
        <v>216400</v>
      </c>
      <c r="E12" s="430">
        <v>75385.5</v>
      </c>
      <c r="F12" s="431"/>
      <c r="G12" s="57" t="s">
        <v>10</v>
      </c>
      <c r="H12" s="58"/>
      <c r="I12" s="51" t="s">
        <v>295</v>
      </c>
      <c r="J12" s="430">
        <v>14511</v>
      </c>
      <c r="K12" s="431"/>
      <c r="L12" s="117"/>
    </row>
    <row r="13" spans="1:12" ht="18.75">
      <c r="A13" s="430">
        <v>150000</v>
      </c>
      <c r="B13" s="431"/>
      <c r="C13" s="71">
        <v>0</v>
      </c>
      <c r="D13" s="72">
        <f>SUM(A13:C13)</f>
        <v>150000</v>
      </c>
      <c r="E13" s="430">
        <v>0</v>
      </c>
      <c r="F13" s="431"/>
      <c r="G13" s="57" t="s">
        <v>11</v>
      </c>
      <c r="H13" s="58"/>
      <c r="I13" s="51" t="s">
        <v>296</v>
      </c>
      <c r="J13" s="430">
        <v>0</v>
      </c>
      <c r="K13" s="431"/>
      <c r="L13" s="117"/>
    </row>
    <row r="14" spans="1:12" ht="18.75">
      <c r="A14" s="449" t="s">
        <v>111</v>
      </c>
      <c r="B14" s="450"/>
      <c r="C14" s="76">
        <v>0</v>
      </c>
      <c r="D14" s="72">
        <f t="shared" si="0"/>
        <v>0</v>
      </c>
      <c r="E14" s="430">
        <v>0</v>
      </c>
      <c r="F14" s="431"/>
      <c r="G14" s="57" t="s">
        <v>12</v>
      </c>
      <c r="H14" s="58"/>
      <c r="I14" s="51" t="s">
        <v>297</v>
      </c>
      <c r="J14" s="430" t="s">
        <v>112</v>
      </c>
      <c r="K14" s="431"/>
      <c r="L14" s="117"/>
    </row>
    <row r="15" spans="1:12" ht="18.75">
      <c r="A15" s="430">
        <v>41100</v>
      </c>
      <c r="B15" s="431"/>
      <c r="C15" s="71">
        <v>0</v>
      </c>
      <c r="D15" s="72">
        <f t="shared" si="0"/>
        <v>41100</v>
      </c>
      <c r="E15" s="430">
        <v>0</v>
      </c>
      <c r="F15" s="431"/>
      <c r="G15" s="57" t="s">
        <v>13</v>
      </c>
      <c r="H15" s="58"/>
      <c r="I15" s="51" t="s">
        <v>298</v>
      </c>
      <c r="J15" s="430">
        <v>0</v>
      </c>
      <c r="K15" s="431"/>
      <c r="L15" s="117"/>
    </row>
    <row r="16" spans="1:12" ht="18.75">
      <c r="A16" s="430">
        <v>0</v>
      </c>
      <c r="B16" s="431"/>
      <c r="C16" s="71">
        <v>0</v>
      </c>
      <c r="D16" s="72">
        <f t="shared" si="0"/>
        <v>0</v>
      </c>
      <c r="E16" s="430">
        <v>0</v>
      </c>
      <c r="F16" s="431"/>
      <c r="G16" s="57" t="s">
        <v>14</v>
      </c>
      <c r="H16" s="58"/>
      <c r="I16" s="51" t="s">
        <v>299</v>
      </c>
      <c r="J16" s="430">
        <v>0</v>
      </c>
      <c r="K16" s="431"/>
      <c r="L16" s="117"/>
    </row>
    <row r="17" spans="1:12" ht="18.75">
      <c r="A17" s="430">
        <v>19256000</v>
      </c>
      <c r="B17" s="431"/>
      <c r="C17" s="71">
        <v>0</v>
      </c>
      <c r="D17" s="72">
        <f t="shared" si="0"/>
        <v>19256000</v>
      </c>
      <c r="E17" s="430">
        <v>4541301.44</v>
      </c>
      <c r="F17" s="431"/>
      <c r="G17" s="57" t="s">
        <v>15</v>
      </c>
      <c r="H17" s="58"/>
      <c r="I17" s="51" t="s">
        <v>300</v>
      </c>
      <c r="J17" s="430">
        <v>2350289.68</v>
      </c>
      <c r="K17" s="431"/>
      <c r="L17" s="117"/>
    </row>
    <row r="18" spans="1:12" ht="18.75">
      <c r="A18" s="430">
        <v>25330000</v>
      </c>
      <c r="B18" s="431"/>
      <c r="C18" s="71">
        <v>0</v>
      </c>
      <c r="D18" s="72">
        <f t="shared" si="0"/>
        <v>25330000</v>
      </c>
      <c r="E18" s="430">
        <v>13246059</v>
      </c>
      <c r="F18" s="431"/>
      <c r="G18" s="451" t="s">
        <v>16</v>
      </c>
      <c r="H18" s="452"/>
      <c r="I18" s="51" t="s">
        <v>301</v>
      </c>
      <c r="J18" s="430">
        <v>5920914</v>
      </c>
      <c r="K18" s="431"/>
      <c r="L18" s="117"/>
    </row>
    <row r="19" spans="1:12" ht="19.5" thickBot="1">
      <c r="A19" s="453">
        <f>SUM(A11:B18)</f>
        <v>46083714</v>
      </c>
      <c r="B19" s="454"/>
      <c r="C19" s="77">
        <v>0</v>
      </c>
      <c r="D19" s="78">
        <f>SUM(D11:D18)</f>
        <v>46083714</v>
      </c>
      <c r="E19" s="445">
        <f>SUM(E11:E18)</f>
        <v>17862932.71</v>
      </c>
      <c r="F19" s="446"/>
      <c r="G19" s="57"/>
      <c r="H19" s="54"/>
      <c r="I19" s="51"/>
      <c r="J19" s="445">
        <f>SUM(J11:J18)</f>
        <v>8285716.01</v>
      </c>
      <c r="K19" s="446"/>
      <c r="L19" s="117"/>
    </row>
    <row r="20" spans="1:12" ht="19.5" thickTop="1">
      <c r="A20" s="72"/>
      <c r="B20" s="70"/>
      <c r="C20" s="71"/>
      <c r="D20" s="72"/>
      <c r="E20" s="432"/>
      <c r="F20" s="433"/>
      <c r="G20" s="451"/>
      <c r="H20" s="452"/>
      <c r="I20" s="51"/>
      <c r="J20" s="432"/>
      <c r="K20" s="433"/>
      <c r="L20" s="117"/>
    </row>
    <row r="21" spans="1:12" ht="18.75">
      <c r="A21" s="79"/>
      <c r="B21" s="58"/>
      <c r="C21" s="80"/>
      <c r="D21" s="79"/>
      <c r="E21" s="430">
        <v>0</v>
      </c>
      <c r="F21" s="431"/>
      <c r="G21" s="57" t="s">
        <v>99</v>
      </c>
      <c r="H21" s="58"/>
      <c r="I21" s="51" t="s">
        <v>302</v>
      </c>
      <c r="J21" s="430">
        <v>0</v>
      </c>
      <c r="K21" s="431"/>
      <c r="L21" s="117"/>
    </row>
    <row r="22" spans="1:12" ht="18.75">
      <c r="A22" s="79"/>
      <c r="B22" s="58"/>
      <c r="C22" s="80"/>
      <c r="D22" s="79"/>
      <c r="E22" s="430">
        <f>56987.77+25759.6+80005.27+18000</f>
        <v>180752.64</v>
      </c>
      <c r="F22" s="431"/>
      <c r="G22" s="57" t="s">
        <v>257</v>
      </c>
      <c r="H22" s="58"/>
      <c r="I22" s="51" t="s">
        <v>288</v>
      </c>
      <c r="J22" s="430">
        <f>80005.27+18000</f>
        <v>98005.27</v>
      </c>
      <c r="K22" s="431"/>
      <c r="L22" s="117"/>
    </row>
    <row r="23" spans="1:12" ht="18.75">
      <c r="A23" s="79"/>
      <c r="B23" s="58"/>
      <c r="C23" s="80"/>
      <c r="D23" s="79"/>
      <c r="E23" s="430">
        <v>909</v>
      </c>
      <c r="F23" s="431"/>
      <c r="G23" s="57" t="s">
        <v>26</v>
      </c>
      <c r="H23" s="58"/>
      <c r="I23" s="51" t="s">
        <v>291</v>
      </c>
      <c r="J23" s="430">
        <v>909</v>
      </c>
      <c r="K23" s="431"/>
      <c r="L23" s="117"/>
    </row>
    <row r="24" spans="1:12" ht="18.75">
      <c r="A24" s="79"/>
      <c r="B24" s="58"/>
      <c r="C24" s="80"/>
      <c r="D24" s="79"/>
      <c r="E24" s="430">
        <v>136940</v>
      </c>
      <c r="F24" s="431"/>
      <c r="G24" s="57" t="s">
        <v>33</v>
      </c>
      <c r="H24" s="58"/>
      <c r="I24" s="51" t="s">
        <v>271</v>
      </c>
      <c r="J24" s="430">
        <v>0</v>
      </c>
      <c r="K24" s="431"/>
      <c r="L24" s="117"/>
    </row>
    <row r="25" spans="1:12" ht="18.75">
      <c r="A25" s="79"/>
      <c r="B25" s="58"/>
      <c r="C25" s="80"/>
      <c r="D25" s="79"/>
      <c r="E25" s="430">
        <f>7000+66909.77</f>
        <v>73909.77</v>
      </c>
      <c r="F25" s="431"/>
      <c r="G25" s="451" t="s">
        <v>161</v>
      </c>
      <c r="H25" s="452"/>
      <c r="I25" s="51" t="s">
        <v>274</v>
      </c>
      <c r="J25" s="430">
        <v>66909.77</v>
      </c>
      <c r="K25" s="431"/>
      <c r="L25" s="117"/>
    </row>
    <row r="26" spans="1:12" ht="18.75">
      <c r="A26" s="79"/>
      <c r="B26" s="58"/>
      <c r="C26" s="80"/>
      <c r="D26" s="79"/>
      <c r="E26" s="430">
        <f>178.9+499.2+8.37</f>
        <v>686.47</v>
      </c>
      <c r="F26" s="431"/>
      <c r="G26" s="451" t="s">
        <v>81</v>
      </c>
      <c r="H26" s="452"/>
      <c r="I26" s="51" t="s">
        <v>273</v>
      </c>
      <c r="J26" s="430">
        <v>8.37</v>
      </c>
      <c r="K26" s="431"/>
      <c r="L26" s="117"/>
    </row>
    <row r="27" spans="1:12" ht="18.75">
      <c r="A27" s="79"/>
      <c r="B27" s="58"/>
      <c r="C27" s="80"/>
      <c r="D27" s="79"/>
      <c r="E27" s="430">
        <v>723554.51</v>
      </c>
      <c r="F27" s="431"/>
      <c r="G27" s="451" t="s">
        <v>166</v>
      </c>
      <c r="H27" s="452"/>
      <c r="I27" s="51" t="s">
        <v>272</v>
      </c>
      <c r="J27" s="430">
        <v>0</v>
      </c>
      <c r="K27" s="431"/>
      <c r="L27" s="117"/>
    </row>
    <row r="28" spans="1:12" ht="18.75">
      <c r="A28" s="79"/>
      <c r="B28" s="58"/>
      <c r="C28" s="80"/>
      <c r="D28" s="79"/>
      <c r="E28" s="430">
        <v>0</v>
      </c>
      <c r="F28" s="431"/>
      <c r="G28" s="451" t="s">
        <v>117</v>
      </c>
      <c r="H28" s="452"/>
      <c r="I28" s="51" t="s">
        <v>303</v>
      </c>
      <c r="J28" s="430">
        <v>0</v>
      </c>
      <c r="K28" s="431"/>
      <c r="L28" s="117"/>
    </row>
    <row r="29" spans="1:12" ht="18.75">
      <c r="A29" s="79"/>
      <c r="B29" s="58"/>
      <c r="C29" s="80"/>
      <c r="D29" s="79"/>
      <c r="E29" s="430">
        <v>0</v>
      </c>
      <c r="F29" s="431"/>
      <c r="G29" s="57" t="s">
        <v>172</v>
      </c>
      <c r="H29" s="81"/>
      <c r="I29" s="51" t="s">
        <v>304</v>
      </c>
      <c r="J29" s="430">
        <v>0</v>
      </c>
      <c r="K29" s="431"/>
      <c r="L29" s="117"/>
    </row>
    <row r="30" spans="1:12" ht="18.75">
      <c r="A30" s="79"/>
      <c r="B30" s="58"/>
      <c r="C30" s="80"/>
      <c r="D30" s="79"/>
      <c r="E30" s="430">
        <v>0</v>
      </c>
      <c r="F30" s="431"/>
      <c r="G30" s="57" t="s">
        <v>173</v>
      </c>
      <c r="H30" s="82"/>
      <c r="I30" s="51" t="s">
        <v>290</v>
      </c>
      <c r="J30" s="430">
        <v>0</v>
      </c>
      <c r="K30" s="431"/>
      <c r="L30" s="117"/>
    </row>
    <row r="31" spans="1:12" ht="18.75">
      <c r="A31" s="79"/>
      <c r="B31" s="58"/>
      <c r="C31" s="80"/>
      <c r="D31" s="79"/>
      <c r="E31" s="331">
        <v>0</v>
      </c>
      <c r="F31" s="70"/>
      <c r="G31" s="451" t="s">
        <v>35</v>
      </c>
      <c r="H31" s="452"/>
      <c r="I31" s="51" t="s">
        <v>287</v>
      </c>
      <c r="J31" s="331">
        <v>0</v>
      </c>
      <c r="K31" s="70"/>
      <c r="L31" s="117"/>
    </row>
    <row r="32" spans="1:12" ht="18.75">
      <c r="A32" s="79"/>
      <c r="B32" s="58"/>
      <c r="C32" s="80"/>
      <c r="D32" s="79"/>
      <c r="E32" s="430"/>
      <c r="F32" s="431"/>
      <c r="G32" s="57"/>
      <c r="H32" s="82"/>
      <c r="I32" s="51"/>
      <c r="J32" s="430"/>
      <c r="K32" s="431"/>
      <c r="L32" s="117"/>
    </row>
    <row r="33" spans="1:12" ht="18.75">
      <c r="A33" s="79"/>
      <c r="B33" s="58"/>
      <c r="C33" s="80"/>
      <c r="D33" s="79"/>
      <c r="E33" s="430"/>
      <c r="F33" s="431"/>
      <c r="G33" s="57"/>
      <c r="H33" s="82"/>
      <c r="I33" s="51"/>
      <c r="J33" s="430"/>
      <c r="K33" s="431"/>
      <c r="L33" s="117"/>
    </row>
    <row r="34" spans="1:12" ht="18.75">
      <c r="A34" s="83"/>
      <c r="B34" s="84"/>
      <c r="C34" s="85"/>
      <c r="D34" s="83"/>
      <c r="E34" s="455">
        <f>SUM(E20:F33)</f>
        <v>1116752.3900000001</v>
      </c>
      <c r="F34" s="456"/>
      <c r="G34" s="114"/>
      <c r="H34" s="86"/>
      <c r="I34" s="87"/>
      <c r="J34" s="455">
        <f>SUM(J20:K33)</f>
        <v>165832.41</v>
      </c>
      <c r="K34" s="456"/>
      <c r="L34" s="117"/>
    </row>
    <row r="35" spans="1:12" ht="18.75">
      <c r="A35" s="88"/>
      <c r="B35" s="89"/>
      <c r="C35" s="90"/>
      <c r="D35" s="88"/>
      <c r="E35" s="455">
        <f>E19+E34</f>
        <v>18979685.1</v>
      </c>
      <c r="F35" s="456"/>
      <c r="G35" s="457" t="s">
        <v>17</v>
      </c>
      <c r="H35" s="458"/>
      <c r="I35" s="91"/>
      <c r="J35" s="455">
        <f>SUM(J19+J34)</f>
        <v>8451548.42</v>
      </c>
      <c r="K35" s="456"/>
      <c r="L35" s="117"/>
    </row>
    <row r="36" spans="1:12" ht="18.75">
      <c r="A36" s="79"/>
      <c r="B36" s="79"/>
      <c r="C36" s="79"/>
      <c r="D36" s="79"/>
      <c r="E36" s="66"/>
      <c r="F36" s="66"/>
      <c r="G36" s="48"/>
      <c r="H36" s="48"/>
      <c r="I36" s="92"/>
      <c r="J36" s="66"/>
      <c r="K36" s="66"/>
      <c r="L36" s="75"/>
    </row>
    <row r="37" spans="1:12" ht="18.75">
      <c r="A37" s="79"/>
      <c r="B37" s="79"/>
      <c r="C37" s="79"/>
      <c r="D37" s="79"/>
      <c r="E37" s="66"/>
      <c r="F37" s="66"/>
      <c r="G37" s="48"/>
      <c r="H37" s="48"/>
      <c r="I37" s="92"/>
      <c r="J37" s="66"/>
      <c r="K37" s="66"/>
      <c r="L37" s="75"/>
    </row>
    <row r="38" spans="1:12" ht="18.75">
      <c r="A38" s="79"/>
      <c r="B38" s="79"/>
      <c r="C38" s="79"/>
      <c r="D38" s="79"/>
      <c r="E38" s="66"/>
      <c r="F38" s="66"/>
      <c r="G38" s="48"/>
      <c r="H38" s="48"/>
      <c r="I38" s="92"/>
      <c r="J38" s="66"/>
      <c r="K38" s="66"/>
      <c r="L38" s="75"/>
    </row>
    <row r="39" spans="1:12" ht="18.75">
      <c r="A39" s="79"/>
      <c r="B39" s="79"/>
      <c r="C39" s="79"/>
      <c r="D39" s="79"/>
      <c r="E39" s="66"/>
      <c r="F39" s="66"/>
      <c r="G39" s="48"/>
      <c r="H39" s="48"/>
      <c r="I39" s="92"/>
      <c r="J39" s="66"/>
      <c r="K39" s="66"/>
      <c r="L39" s="75"/>
    </row>
    <row r="40" spans="1:12" ht="18.75">
      <c r="A40" s="79"/>
      <c r="B40" s="79"/>
      <c r="C40" s="79"/>
      <c r="D40" s="79"/>
      <c r="E40" s="66"/>
      <c r="F40" s="66"/>
      <c r="G40" s="48"/>
      <c r="H40" s="48"/>
      <c r="I40" s="92"/>
      <c r="J40" s="66"/>
      <c r="K40" s="66"/>
      <c r="L40" s="75"/>
    </row>
    <row r="41" spans="1:12" ht="18.75">
      <c r="A41" s="79"/>
      <c r="B41" s="79"/>
      <c r="C41" s="79"/>
      <c r="D41" s="79"/>
      <c r="E41" s="66"/>
      <c r="F41" s="66"/>
      <c r="G41" s="48"/>
      <c r="H41" s="48"/>
      <c r="I41" s="92"/>
      <c r="J41" s="66"/>
      <c r="K41" s="66"/>
      <c r="L41" s="75"/>
    </row>
    <row r="42" spans="1:12" ht="18.75">
      <c r="A42" s="79"/>
      <c r="B42" s="79"/>
      <c r="C42" s="79"/>
      <c r="D42" s="79"/>
      <c r="E42" s="72"/>
      <c r="F42" s="72"/>
      <c r="G42" s="48"/>
      <c r="H42" s="48"/>
      <c r="I42" s="92"/>
      <c r="J42" s="72"/>
      <c r="K42" s="72"/>
      <c r="L42" s="75"/>
    </row>
    <row r="43" spans="1:12" ht="19.5" thickBot="1">
      <c r="A43" s="459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75"/>
    </row>
    <row r="44" spans="1:12" ht="19.5" thickTop="1">
      <c r="A44" s="437" t="s">
        <v>2</v>
      </c>
      <c r="B44" s="438"/>
      <c r="C44" s="438"/>
      <c r="D44" s="438"/>
      <c r="E44" s="438"/>
      <c r="F44" s="439"/>
      <c r="G44" s="440"/>
      <c r="H44" s="441"/>
      <c r="I44" s="47"/>
      <c r="J44" s="440" t="s">
        <v>72</v>
      </c>
      <c r="K44" s="441"/>
      <c r="L44" s="75"/>
    </row>
    <row r="45" spans="1:12" ht="18.75">
      <c r="A45" s="424" t="s">
        <v>0</v>
      </c>
      <c r="B45" s="425"/>
      <c r="C45" s="109" t="s">
        <v>155</v>
      </c>
      <c r="D45" s="55" t="s">
        <v>48</v>
      </c>
      <c r="E45" s="460" t="s">
        <v>3</v>
      </c>
      <c r="F45" s="428"/>
      <c r="G45" s="427" t="s">
        <v>4</v>
      </c>
      <c r="H45" s="428"/>
      <c r="I45" s="51" t="s">
        <v>5</v>
      </c>
      <c r="J45" s="427" t="s">
        <v>7</v>
      </c>
      <c r="K45" s="428"/>
      <c r="L45" s="75"/>
    </row>
    <row r="46" spans="1:12" ht="18.75">
      <c r="A46" s="427" t="s">
        <v>158</v>
      </c>
      <c r="B46" s="428"/>
      <c r="C46" s="110" t="s">
        <v>156</v>
      </c>
      <c r="D46" s="63" t="s">
        <v>158</v>
      </c>
      <c r="E46" s="427" t="s">
        <v>158</v>
      </c>
      <c r="F46" s="428"/>
      <c r="G46" s="50"/>
      <c r="H46" s="49"/>
      <c r="I46" s="51" t="s">
        <v>6</v>
      </c>
      <c r="J46" s="427" t="s">
        <v>160</v>
      </c>
      <c r="K46" s="428"/>
      <c r="L46" s="75"/>
    </row>
    <row r="47" spans="1:12" ht="19.5" thickBot="1">
      <c r="A47" s="434"/>
      <c r="B47" s="435"/>
      <c r="C47" s="111" t="s">
        <v>157</v>
      </c>
      <c r="D47" s="56"/>
      <c r="E47" s="461"/>
      <c r="F47" s="435"/>
      <c r="G47" s="434"/>
      <c r="H47" s="435"/>
      <c r="I47" s="53"/>
      <c r="J47" s="434" t="s">
        <v>158</v>
      </c>
      <c r="K47" s="435"/>
      <c r="L47" s="75"/>
    </row>
    <row r="48" spans="1:12" ht="19.5" thickTop="1">
      <c r="A48" s="462"/>
      <c r="B48" s="463"/>
      <c r="C48" s="93"/>
      <c r="D48" s="94"/>
      <c r="E48" s="432"/>
      <c r="F48" s="433"/>
      <c r="G48" s="95" t="s">
        <v>18</v>
      </c>
      <c r="H48" s="68"/>
      <c r="I48" s="47"/>
      <c r="J48" s="432"/>
      <c r="K48" s="433"/>
      <c r="L48" s="75"/>
    </row>
    <row r="49" spans="1:13" ht="18.75">
      <c r="A49" s="464">
        <v>17616735</v>
      </c>
      <c r="B49" s="465"/>
      <c r="C49" s="96"/>
      <c r="D49" s="97">
        <f aca="true" t="shared" si="1" ref="D49:D60">SUM(A49:C49)</f>
        <v>17616735</v>
      </c>
      <c r="E49" s="430">
        <v>3691006</v>
      </c>
      <c r="F49" s="431"/>
      <c r="G49" s="98"/>
      <c r="H49" s="58" t="s">
        <v>19</v>
      </c>
      <c r="I49" s="51" t="s">
        <v>276</v>
      </c>
      <c r="J49" s="430">
        <v>1167119</v>
      </c>
      <c r="K49" s="431"/>
      <c r="L49" s="75"/>
      <c r="M49" s="75"/>
    </row>
    <row r="50" spans="1:12" ht="18.75">
      <c r="A50" s="464">
        <v>2916720</v>
      </c>
      <c r="B50" s="465"/>
      <c r="C50" s="96"/>
      <c r="D50" s="97">
        <f t="shared" si="1"/>
        <v>2916720</v>
      </c>
      <c r="E50" s="430">
        <v>664380</v>
      </c>
      <c r="F50" s="431"/>
      <c r="G50" s="98"/>
      <c r="H50" s="58" t="s">
        <v>85</v>
      </c>
      <c r="I50" s="51" t="s">
        <v>277</v>
      </c>
      <c r="J50" s="430">
        <v>221460</v>
      </c>
      <c r="K50" s="431"/>
      <c r="L50" s="75"/>
    </row>
    <row r="51" spans="1:12" ht="18.75">
      <c r="A51" s="466">
        <v>8544263</v>
      </c>
      <c r="B51" s="467"/>
      <c r="C51" s="99"/>
      <c r="D51" s="100">
        <f t="shared" si="1"/>
        <v>8544263</v>
      </c>
      <c r="E51" s="430">
        <v>1686075</v>
      </c>
      <c r="F51" s="431"/>
      <c r="G51" s="98"/>
      <c r="H51" s="58" t="s">
        <v>86</v>
      </c>
      <c r="I51" s="51" t="s">
        <v>278</v>
      </c>
      <c r="J51" s="430">
        <v>562025</v>
      </c>
      <c r="K51" s="431"/>
      <c r="L51" s="75"/>
    </row>
    <row r="52" spans="1:12" ht="18.75">
      <c r="A52" s="464">
        <v>857000</v>
      </c>
      <c r="B52" s="465"/>
      <c r="C52" s="96"/>
      <c r="D52" s="97">
        <f t="shared" si="1"/>
        <v>857000</v>
      </c>
      <c r="E52" s="430">
        <v>49200</v>
      </c>
      <c r="F52" s="431"/>
      <c r="G52" s="98"/>
      <c r="H52" s="58" t="s">
        <v>20</v>
      </c>
      <c r="I52" s="51" t="s">
        <v>279</v>
      </c>
      <c r="J52" s="430">
        <v>18700</v>
      </c>
      <c r="K52" s="431"/>
      <c r="L52" s="75"/>
    </row>
    <row r="53" spans="1:12" ht="18.75">
      <c r="A53" s="466">
        <v>3658200</v>
      </c>
      <c r="B53" s="467"/>
      <c r="C53" s="99"/>
      <c r="D53" s="100">
        <f t="shared" si="1"/>
        <v>3658200</v>
      </c>
      <c r="E53" s="430">
        <v>512450</v>
      </c>
      <c r="F53" s="431"/>
      <c r="G53" s="98"/>
      <c r="H53" s="58" t="s">
        <v>21</v>
      </c>
      <c r="I53" s="51" t="s">
        <v>280</v>
      </c>
      <c r="J53" s="430">
        <v>83198</v>
      </c>
      <c r="K53" s="431"/>
      <c r="L53" s="75"/>
    </row>
    <row r="54" spans="1:12" ht="18.75">
      <c r="A54" s="352"/>
      <c r="B54" s="353"/>
      <c r="C54" s="99"/>
      <c r="D54" s="100"/>
      <c r="E54" s="331">
        <v>0</v>
      </c>
      <c r="F54" s="70"/>
      <c r="G54" s="98"/>
      <c r="H54" s="58" t="s">
        <v>319</v>
      </c>
      <c r="I54" s="51" t="s">
        <v>280</v>
      </c>
      <c r="J54" s="331">
        <v>0</v>
      </c>
      <c r="K54" s="70"/>
      <c r="L54" s="75"/>
    </row>
    <row r="55" spans="1:12" ht="18.75">
      <c r="A55" s="464">
        <v>3255326</v>
      </c>
      <c r="B55" s="465"/>
      <c r="C55" s="96"/>
      <c r="D55" s="97">
        <f t="shared" si="1"/>
        <v>3255326</v>
      </c>
      <c r="E55" s="430">
        <f>12320+21450</f>
        <v>33770</v>
      </c>
      <c r="F55" s="431"/>
      <c r="G55" s="98"/>
      <c r="H55" s="58" t="s">
        <v>22</v>
      </c>
      <c r="I55" s="51" t="s">
        <v>281</v>
      </c>
      <c r="J55" s="430">
        <v>21450</v>
      </c>
      <c r="K55" s="431"/>
      <c r="L55" s="75"/>
    </row>
    <row r="56" spans="1:12" ht="18.75">
      <c r="A56" s="464">
        <v>574000</v>
      </c>
      <c r="B56" s="465"/>
      <c r="C56" s="96"/>
      <c r="D56" s="97">
        <f t="shared" si="1"/>
        <v>574000</v>
      </c>
      <c r="E56" s="430">
        <f>52997.73+26017.93</f>
        <v>79015.66</v>
      </c>
      <c r="F56" s="431"/>
      <c r="G56" s="98"/>
      <c r="H56" s="58" t="s">
        <v>23</v>
      </c>
      <c r="I56" s="51" t="s">
        <v>282</v>
      </c>
      <c r="J56" s="430">
        <v>26017.93</v>
      </c>
      <c r="K56" s="431"/>
      <c r="L56" s="75"/>
    </row>
    <row r="57" spans="1:12" ht="18.75">
      <c r="A57" s="464">
        <v>475340</v>
      </c>
      <c r="B57" s="465"/>
      <c r="C57" s="96"/>
      <c r="D57" s="97">
        <f t="shared" si="1"/>
        <v>475340</v>
      </c>
      <c r="E57" s="430">
        <v>20500</v>
      </c>
      <c r="F57" s="431"/>
      <c r="G57" s="98"/>
      <c r="H57" s="58" t="s">
        <v>24</v>
      </c>
      <c r="I57" s="51" t="s">
        <v>283</v>
      </c>
      <c r="J57" s="430">
        <v>20500</v>
      </c>
      <c r="K57" s="431"/>
      <c r="L57" s="75"/>
    </row>
    <row r="58" spans="1:12" ht="18.75">
      <c r="A58" s="464">
        <v>4790330</v>
      </c>
      <c r="B58" s="465"/>
      <c r="C58" s="96"/>
      <c r="D58" s="97">
        <f t="shared" si="1"/>
        <v>4790330</v>
      </c>
      <c r="E58" s="430">
        <v>0</v>
      </c>
      <c r="F58" s="431"/>
      <c r="G58" s="98"/>
      <c r="H58" s="58" t="s">
        <v>25</v>
      </c>
      <c r="I58" s="51" t="s">
        <v>284</v>
      </c>
      <c r="J58" s="430">
        <v>0</v>
      </c>
      <c r="K58" s="431"/>
      <c r="L58" s="75"/>
    </row>
    <row r="59" spans="1:12" ht="18.75">
      <c r="A59" s="354"/>
      <c r="B59" s="355"/>
      <c r="C59" s="96"/>
      <c r="D59" s="97"/>
      <c r="E59" s="331">
        <v>0</v>
      </c>
      <c r="F59" s="70"/>
      <c r="G59" s="98"/>
      <c r="H59" s="79" t="s">
        <v>340</v>
      </c>
      <c r="I59" s="51" t="s">
        <v>284</v>
      </c>
      <c r="J59" s="331">
        <v>0</v>
      </c>
      <c r="K59" s="70"/>
      <c r="L59" s="75"/>
    </row>
    <row r="60" spans="1:12" ht="18.75">
      <c r="A60" s="466">
        <v>3370800</v>
      </c>
      <c r="B60" s="467"/>
      <c r="C60" s="99"/>
      <c r="D60" s="100">
        <f t="shared" si="1"/>
        <v>3370800</v>
      </c>
      <c r="E60" s="430">
        <v>1498000</v>
      </c>
      <c r="F60" s="431"/>
      <c r="G60" s="98"/>
      <c r="H60" s="79" t="s">
        <v>16</v>
      </c>
      <c r="I60" s="51" t="s">
        <v>285</v>
      </c>
      <c r="J60" s="430">
        <v>0</v>
      </c>
      <c r="K60" s="431"/>
      <c r="L60" s="75"/>
    </row>
    <row r="61" spans="1:12" ht="18.75">
      <c r="A61" s="466">
        <v>25000</v>
      </c>
      <c r="B61" s="467"/>
      <c r="C61" s="99"/>
      <c r="D61" s="100">
        <v>25000</v>
      </c>
      <c r="E61" s="430">
        <v>0</v>
      </c>
      <c r="F61" s="431"/>
      <c r="G61" s="98"/>
      <c r="H61" s="79" t="s">
        <v>34</v>
      </c>
      <c r="I61" s="51" t="s">
        <v>286</v>
      </c>
      <c r="J61" s="430">
        <v>0</v>
      </c>
      <c r="K61" s="431"/>
      <c r="L61" s="75"/>
    </row>
    <row r="62" spans="1:12" ht="18.75">
      <c r="A62" s="57"/>
      <c r="B62" s="58"/>
      <c r="C62" s="79"/>
      <c r="D62" s="80"/>
      <c r="E62" s="468">
        <v>0</v>
      </c>
      <c r="F62" s="431"/>
      <c r="G62" s="103"/>
      <c r="H62" s="58" t="s">
        <v>26</v>
      </c>
      <c r="I62" s="51" t="s">
        <v>291</v>
      </c>
      <c r="J62" s="430">
        <v>0</v>
      </c>
      <c r="K62" s="431"/>
      <c r="L62" s="75"/>
    </row>
    <row r="63" spans="1:12" ht="18.75">
      <c r="A63" s="57"/>
      <c r="B63" s="58"/>
      <c r="C63" s="79"/>
      <c r="D63" s="80"/>
      <c r="E63" s="72">
        <v>836760</v>
      </c>
      <c r="F63" s="70"/>
      <c r="G63" s="103"/>
      <c r="H63" s="58" t="s">
        <v>316</v>
      </c>
      <c r="I63" s="92" t="s">
        <v>289</v>
      </c>
      <c r="J63" s="331">
        <v>0</v>
      </c>
      <c r="K63" s="70"/>
      <c r="L63" s="75"/>
    </row>
    <row r="64" spans="1:12" ht="18.75">
      <c r="A64" s="57"/>
      <c r="B64" s="58"/>
      <c r="C64" s="79"/>
      <c r="D64" s="80"/>
      <c r="E64" s="430">
        <f>130705.62+68942.5+62322.34</f>
        <v>261970.46</v>
      </c>
      <c r="F64" s="431"/>
      <c r="G64" s="98"/>
      <c r="H64" s="58" t="s">
        <v>257</v>
      </c>
      <c r="I64" s="104" t="s">
        <v>288</v>
      </c>
      <c r="J64" s="430">
        <v>62322.34</v>
      </c>
      <c r="K64" s="431"/>
      <c r="L64" s="75"/>
    </row>
    <row r="65" spans="1:12" ht="18.75">
      <c r="A65" s="57"/>
      <c r="B65" s="58"/>
      <c r="C65" s="79"/>
      <c r="D65" s="80"/>
      <c r="E65" s="331">
        <v>0</v>
      </c>
      <c r="F65" s="70"/>
      <c r="G65" s="98"/>
      <c r="H65" s="325" t="s">
        <v>81</v>
      </c>
      <c r="I65" s="347" t="s">
        <v>273</v>
      </c>
      <c r="J65" s="331">
        <v>0</v>
      </c>
      <c r="K65" s="70"/>
      <c r="L65" s="75"/>
    </row>
    <row r="66" spans="1:12" ht="18.75">
      <c r="A66" s="57"/>
      <c r="B66" s="58"/>
      <c r="C66" s="79"/>
      <c r="D66" s="80"/>
      <c r="E66" s="331">
        <v>0</v>
      </c>
      <c r="F66" s="70"/>
      <c r="G66" s="98"/>
      <c r="H66" s="325" t="s">
        <v>166</v>
      </c>
      <c r="I66" s="51" t="s">
        <v>272</v>
      </c>
      <c r="J66" s="331">
        <v>0</v>
      </c>
      <c r="K66" s="70"/>
      <c r="L66" s="75"/>
    </row>
    <row r="67" spans="1:12" ht="18.75">
      <c r="A67" s="57"/>
      <c r="B67" s="58"/>
      <c r="C67" s="79"/>
      <c r="D67" s="80"/>
      <c r="E67" s="430">
        <v>136940</v>
      </c>
      <c r="F67" s="431"/>
      <c r="G67" s="98"/>
      <c r="H67" s="58" t="s">
        <v>27</v>
      </c>
      <c r="I67" s="51" t="s">
        <v>271</v>
      </c>
      <c r="J67" s="430">
        <v>0</v>
      </c>
      <c r="K67" s="431"/>
      <c r="L67" s="75"/>
    </row>
    <row r="68" spans="1:12" ht="18.75">
      <c r="A68" s="57"/>
      <c r="B68" s="58"/>
      <c r="C68" s="79"/>
      <c r="D68" s="80"/>
      <c r="E68" s="430">
        <v>0</v>
      </c>
      <c r="F68" s="431"/>
      <c r="G68" s="98"/>
      <c r="H68" s="58" t="s">
        <v>173</v>
      </c>
      <c r="I68" s="51" t="s">
        <v>290</v>
      </c>
      <c r="J68" s="430">
        <v>0</v>
      </c>
      <c r="K68" s="431"/>
      <c r="L68" s="75"/>
    </row>
    <row r="69" spans="1:12" ht="18.75">
      <c r="A69" s="57"/>
      <c r="B69" s="58"/>
      <c r="C69" s="79"/>
      <c r="D69" s="80"/>
      <c r="E69" s="430">
        <v>513940</v>
      </c>
      <c r="F69" s="431"/>
      <c r="G69" s="98"/>
      <c r="H69" s="58" t="s">
        <v>35</v>
      </c>
      <c r="I69" s="51" t="s">
        <v>287</v>
      </c>
      <c r="J69" s="430">
        <v>0</v>
      </c>
      <c r="K69" s="431"/>
      <c r="L69" s="75"/>
    </row>
    <row r="70" spans="1:12" ht="18.75">
      <c r="A70" s="57"/>
      <c r="B70" s="58"/>
      <c r="C70" s="79"/>
      <c r="D70" s="80"/>
      <c r="E70" s="430">
        <v>0</v>
      </c>
      <c r="F70" s="431"/>
      <c r="G70" s="98"/>
      <c r="H70" s="54" t="s">
        <v>172</v>
      </c>
      <c r="I70" s="51" t="s">
        <v>304</v>
      </c>
      <c r="J70" s="430">
        <v>0</v>
      </c>
      <c r="K70" s="431"/>
      <c r="L70" s="75"/>
    </row>
    <row r="71" spans="1:12" ht="18.75">
      <c r="A71" s="57"/>
      <c r="B71" s="58"/>
      <c r="C71" s="79"/>
      <c r="D71" s="80"/>
      <c r="E71" s="331">
        <v>0</v>
      </c>
      <c r="F71" s="70"/>
      <c r="G71" s="98"/>
      <c r="H71" s="54" t="s">
        <v>341</v>
      </c>
      <c r="I71" s="51" t="s">
        <v>303</v>
      </c>
      <c r="J71" s="331">
        <v>0</v>
      </c>
      <c r="K71" s="72"/>
      <c r="L71" s="75"/>
    </row>
    <row r="72" spans="1:13" ht="18.75">
      <c r="A72" s="57"/>
      <c r="B72" s="58"/>
      <c r="C72" s="79"/>
      <c r="D72" s="80"/>
      <c r="E72" s="430">
        <v>18000</v>
      </c>
      <c r="F72" s="431"/>
      <c r="G72" s="98"/>
      <c r="H72" s="325" t="s">
        <v>161</v>
      </c>
      <c r="I72" s="347" t="s">
        <v>274</v>
      </c>
      <c r="J72" s="430">
        <v>18000</v>
      </c>
      <c r="K72" s="468"/>
      <c r="L72" s="470"/>
      <c r="M72" s="470"/>
    </row>
    <row r="73" spans="1:12" ht="18.75">
      <c r="A73" s="57"/>
      <c r="B73" s="58"/>
      <c r="C73" s="79"/>
      <c r="D73" s="80"/>
      <c r="E73" s="430">
        <v>0</v>
      </c>
      <c r="F73" s="431"/>
      <c r="G73" s="98"/>
      <c r="H73" s="79" t="s">
        <v>151</v>
      </c>
      <c r="I73" s="51" t="s">
        <v>305</v>
      </c>
      <c r="J73" s="430">
        <v>0</v>
      </c>
      <c r="K73" s="431"/>
      <c r="L73" s="75"/>
    </row>
    <row r="74" spans="1:12" ht="18.75">
      <c r="A74" s="57"/>
      <c r="B74" s="58"/>
      <c r="C74" s="79"/>
      <c r="D74" s="80"/>
      <c r="E74" s="430"/>
      <c r="F74" s="431"/>
      <c r="G74" s="57"/>
      <c r="H74" s="79"/>
      <c r="I74" s="51"/>
      <c r="J74" s="471"/>
      <c r="K74" s="472"/>
      <c r="L74" s="75"/>
    </row>
    <row r="75" spans="1:12" ht="18.75">
      <c r="A75" s="105"/>
      <c r="B75" s="89"/>
      <c r="C75" s="88"/>
      <c r="D75" s="90"/>
      <c r="E75" s="473">
        <f>SUM(E49:F74)</f>
        <v>10002007.120000001</v>
      </c>
      <c r="F75" s="474"/>
      <c r="G75" s="115"/>
      <c r="H75" s="106"/>
      <c r="I75" s="91"/>
      <c r="J75" s="473">
        <f>SUM(J49:K74)</f>
        <v>2200792.27</v>
      </c>
      <c r="K75" s="474"/>
      <c r="L75" s="75"/>
    </row>
    <row r="76" spans="1:12" ht="18.75">
      <c r="A76" s="475">
        <f>SUM(A49:B75)</f>
        <v>46083714</v>
      </c>
      <c r="B76" s="476"/>
      <c r="C76" s="112">
        <f>SUM(C49:C68)</f>
        <v>0</v>
      </c>
      <c r="D76" s="113">
        <f>SUM(D49:D70)</f>
        <v>46083714</v>
      </c>
      <c r="E76" s="477">
        <f>E75</f>
        <v>10002007.120000001</v>
      </c>
      <c r="F76" s="472"/>
      <c r="G76" s="478" t="s">
        <v>28</v>
      </c>
      <c r="H76" s="479"/>
      <c r="I76" s="91"/>
      <c r="J76" s="473">
        <f>J75</f>
        <v>2200792.27</v>
      </c>
      <c r="K76" s="474"/>
      <c r="L76" s="75"/>
    </row>
    <row r="77" spans="1:13" ht="18.75">
      <c r="A77" s="83"/>
      <c r="B77" s="83"/>
      <c r="C77" s="83"/>
      <c r="D77" s="84"/>
      <c r="E77" s="468"/>
      <c r="F77" s="431"/>
      <c r="G77" s="424" t="s">
        <v>29</v>
      </c>
      <c r="H77" s="480"/>
      <c r="I77" s="107"/>
      <c r="J77" s="481"/>
      <c r="K77" s="482"/>
      <c r="L77" s="64"/>
      <c r="M77" s="182"/>
    </row>
    <row r="78" spans="1:12" ht="18.75">
      <c r="A78" s="79"/>
      <c r="B78" s="79"/>
      <c r="C78" s="79"/>
      <c r="D78" s="58"/>
      <c r="E78" s="468"/>
      <c r="F78" s="431"/>
      <c r="G78" s="427" t="s">
        <v>30</v>
      </c>
      <c r="H78" s="460"/>
      <c r="I78" s="108"/>
      <c r="J78" s="471"/>
      <c r="K78" s="472"/>
      <c r="L78" s="64"/>
    </row>
    <row r="79" spans="1:13" ht="18.75">
      <c r="A79" s="79"/>
      <c r="B79" s="79"/>
      <c r="C79" s="79"/>
      <c r="D79" s="58"/>
      <c r="E79" s="477"/>
      <c r="F79" s="472"/>
      <c r="G79" s="427" t="s">
        <v>31</v>
      </c>
      <c r="H79" s="460"/>
      <c r="I79" s="108"/>
      <c r="J79" s="473">
        <f>J35-J76</f>
        <v>6250756.15</v>
      </c>
      <c r="K79" s="474"/>
      <c r="L79" s="64">
        <v>29631675.51</v>
      </c>
      <c r="M79" s="64"/>
    </row>
    <row r="80" spans="1:12" ht="18.75">
      <c r="A80" s="79"/>
      <c r="B80" s="79"/>
      <c r="C80" s="79"/>
      <c r="D80" s="58"/>
      <c r="E80" s="486">
        <f>E9+E35-E76</f>
        <v>29631675.51</v>
      </c>
      <c r="F80" s="456"/>
      <c r="G80" s="427" t="s">
        <v>32</v>
      </c>
      <c r="H80" s="460"/>
      <c r="I80" s="108"/>
      <c r="J80" s="455">
        <f>J9+J35-J76</f>
        <v>29631675.51</v>
      </c>
      <c r="K80" s="456"/>
      <c r="L80" s="75"/>
    </row>
    <row r="81" spans="2:12" ht="18.75">
      <c r="B81" s="54"/>
      <c r="C81" s="54"/>
      <c r="D81" s="54"/>
      <c r="J81" s="54"/>
      <c r="K81" s="54"/>
      <c r="L81" s="64"/>
    </row>
    <row r="82" spans="2:12" ht="18.75">
      <c r="B82" s="54"/>
      <c r="C82" s="54"/>
      <c r="D82" s="54"/>
      <c r="E82" s="54"/>
      <c r="H82" s="75"/>
      <c r="J82" s="182"/>
      <c r="K82" s="54"/>
      <c r="L82" s="64"/>
    </row>
    <row r="83" spans="1:11" ht="39" customHeight="1">
      <c r="A83" s="61" t="s">
        <v>162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</row>
    <row r="84" spans="1:11" ht="18.75">
      <c r="A84" s="61" t="s">
        <v>163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</row>
    <row r="85" spans="1:11" ht="18.75">
      <c r="A85" s="484" t="s">
        <v>164</v>
      </c>
      <c r="B85" s="484"/>
      <c r="C85" s="484"/>
      <c r="D85" s="484"/>
      <c r="E85" s="484"/>
      <c r="F85" s="484"/>
      <c r="G85" s="484"/>
      <c r="H85" s="484"/>
      <c r="I85" s="484"/>
      <c r="J85" s="484"/>
      <c r="K85" s="484"/>
    </row>
    <row r="86" spans="1:11" ht="18.75">
      <c r="A86" s="54"/>
      <c r="H86" s="485"/>
      <c r="I86" s="485"/>
      <c r="J86" s="485"/>
      <c r="K86" s="485"/>
    </row>
    <row r="87" spans="1:11" ht="18.75">
      <c r="A87" s="484"/>
      <c r="B87" s="484"/>
      <c r="C87" s="484"/>
      <c r="D87" s="484"/>
      <c r="E87" s="484"/>
      <c r="F87" s="484"/>
      <c r="G87" s="484"/>
      <c r="H87" s="484"/>
      <c r="I87" s="484"/>
      <c r="J87" s="484"/>
      <c r="K87" s="484"/>
    </row>
    <row r="88" spans="1:12" ht="18.75">
      <c r="A88" s="469"/>
      <c r="B88" s="469"/>
      <c r="C88" s="101"/>
      <c r="D88" s="101"/>
      <c r="E88" s="72"/>
      <c r="F88" s="72"/>
      <c r="G88" s="82"/>
      <c r="H88" s="79"/>
      <c r="I88" s="92"/>
      <c r="J88" s="72"/>
      <c r="K88" s="72"/>
      <c r="L88" s="75"/>
    </row>
    <row r="89" spans="1:12" ht="18.75">
      <c r="A89" s="79"/>
      <c r="B89" s="79"/>
      <c r="C89" s="79"/>
      <c r="D89" s="79"/>
      <c r="E89" s="72"/>
      <c r="F89" s="72"/>
      <c r="G89" s="82"/>
      <c r="H89" s="79"/>
      <c r="I89" s="92"/>
      <c r="J89" s="72"/>
      <c r="K89" s="72"/>
      <c r="L89" s="75"/>
    </row>
    <row r="90" spans="1:12" ht="18.75">
      <c r="A90" s="102"/>
      <c r="B90" s="79"/>
      <c r="C90" s="79"/>
      <c r="D90" s="79"/>
      <c r="E90" s="72"/>
      <c r="F90" s="72"/>
      <c r="G90" s="82"/>
      <c r="H90" s="79"/>
      <c r="I90" s="92"/>
      <c r="J90" s="72"/>
      <c r="K90" s="72"/>
      <c r="L90" s="75"/>
    </row>
    <row r="91" spans="1:12" ht="18.75">
      <c r="A91" s="79"/>
      <c r="B91" s="79"/>
      <c r="C91" s="79"/>
      <c r="D91" s="79"/>
      <c r="E91" s="72"/>
      <c r="F91" s="72"/>
      <c r="G91" s="82"/>
      <c r="H91" s="79"/>
      <c r="I91" s="92"/>
      <c r="J91" s="72"/>
      <c r="K91" s="72"/>
      <c r="L91" s="75"/>
    </row>
    <row r="92" spans="1:12" ht="18.75">
      <c r="A92" s="79"/>
      <c r="B92" s="79"/>
      <c r="C92" s="79"/>
      <c r="D92" s="79"/>
      <c r="E92" s="72"/>
      <c r="F92" s="72"/>
      <c r="G92" s="82"/>
      <c r="H92" s="79"/>
      <c r="I92" s="92"/>
      <c r="J92" s="72"/>
      <c r="K92" s="72"/>
      <c r="L92" s="75"/>
    </row>
    <row r="93" spans="1:12" ht="18.75">
      <c r="A93" s="79"/>
      <c r="B93" s="79"/>
      <c r="C93" s="79"/>
      <c r="D93" s="79"/>
      <c r="E93" s="72"/>
      <c r="F93" s="72"/>
      <c r="G93" s="82"/>
      <c r="H93" s="79"/>
      <c r="I93" s="92"/>
      <c r="J93" s="72"/>
      <c r="K93" s="72"/>
      <c r="L93" s="75"/>
    </row>
    <row r="94" spans="1:12" ht="18.75">
      <c r="A94" s="79"/>
      <c r="B94" s="79"/>
      <c r="C94" s="79"/>
      <c r="D94" s="79"/>
      <c r="E94" s="72"/>
      <c r="F94" s="72"/>
      <c r="G94" s="82"/>
      <c r="H94" s="79"/>
      <c r="I94" s="92"/>
      <c r="J94" s="72"/>
      <c r="K94" s="72"/>
      <c r="L94" s="75"/>
    </row>
    <row r="95" spans="1:12" ht="18.75">
      <c r="A95" s="79"/>
      <c r="B95" s="79"/>
      <c r="C95" s="79"/>
      <c r="D95" s="79"/>
      <c r="E95" s="72"/>
      <c r="F95" s="72"/>
      <c r="G95" s="82"/>
      <c r="H95" s="79"/>
      <c r="I95" s="92"/>
      <c r="J95" s="72"/>
      <c r="K95" s="72"/>
      <c r="L95" s="75"/>
    </row>
    <row r="96" spans="1:12" ht="18.75">
      <c r="A96" s="79"/>
      <c r="B96" s="79"/>
      <c r="C96" s="79"/>
      <c r="D96" s="79"/>
      <c r="E96" s="72"/>
      <c r="F96" s="72"/>
      <c r="G96" s="82"/>
      <c r="H96" s="79"/>
      <c r="I96" s="92"/>
      <c r="J96" s="72"/>
      <c r="K96" s="72"/>
      <c r="L96" s="75"/>
    </row>
    <row r="97" spans="1:12" ht="18.75">
      <c r="A97" s="79"/>
      <c r="B97" s="79"/>
      <c r="C97" s="79"/>
      <c r="D97" s="79"/>
      <c r="E97" s="72"/>
      <c r="F97" s="72"/>
      <c r="G97" s="82"/>
      <c r="H97" s="79"/>
      <c r="I97" s="92"/>
      <c r="J97" s="72"/>
      <c r="K97" s="72"/>
      <c r="L97" s="75"/>
    </row>
    <row r="98" spans="1:12" ht="18.75">
      <c r="A98" s="79"/>
      <c r="B98" s="79"/>
      <c r="C98" s="79"/>
      <c r="D98" s="79"/>
      <c r="E98" s="72"/>
      <c r="F98" s="72"/>
      <c r="G98" s="82"/>
      <c r="H98" s="79"/>
      <c r="I98" s="92"/>
      <c r="J98" s="72"/>
      <c r="K98" s="72"/>
      <c r="L98" s="75"/>
    </row>
    <row r="99" spans="1:12" ht="18.75">
      <c r="A99" s="79"/>
      <c r="B99" s="79"/>
      <c r="C99" s="79"/>
      <c r="D99" s="79"/>
      <c r="E99" s="72"/>
      <c r="F99" s="72"/>
      <c r="G99" s="82"/>
      <c r="H99" s="79"/>
      <c r="I99" s="92"/>
      <c r="J99" s="72"/>
      <c r="K99" s="72"/>
      <c r="L99" s="75"/>
    </row>
  </sheetData>
  <sheetProtection/>
  <mergeCells count="182">
    <mergeCell ref="M10:N10"/>
    <mergeCell ref="A85:K85"/>
    <mergeCell ref="H86:K86"/>
    <mergeCell ref="A87:K87"/>
    <mergeCell ref="E79:F79"/>
    <mergeCell ref="G79:H79"/>
    <mergeCell ref="J79:K79"/>
    <mergeCell ref="E80:F80"/>
    <mergeCell ref="G80:H80"/>
    <mergeCell ref="J80:K80"/>
    <mergeCell ref="E77:F77"/>
    <mergeCell ref="G77:H77"/>
    <mergeCell ref="J77:K77"/>
    <mergeCell ref="E78:F78"/>
    <mergeCell ref="G78:H78"/>
    <mergeCell ref="J78:K78"/>
    <mergeCell ref="E74:F74"/>
    <mergeCell ref="J74:K74"/>
    <mergeCell ref="E75:F75"/>
    <mergeCell ref="J75:K75"/>
    <mergeCell ref="A76:B76"/>
    <mergeCell ref="E76:F76"/>
    <mergeCell ref="G76:H76"/>
    <mergeCell ref="J76:K76"/>
    <mergeCell ref="E70:F70"/>
    <mergeCell ref="J70:K70"/>
    <mergeCell ref="E72:F72"/>
    <mergeCell ref="J72:K72"/>
    <mergeCell ref="L72:M72"/>
    <mergeCell ref="E73:F73"/>
    <mergeCell ref="J73:K73"/>
    <mergeCell ref="E67:F67"/>
    <mergeCell ref="J67:K67"/>
    <mergeCell ref="E68:F68"/>
    <mergeCell ref="J68:K68"/>
    <mergeCell ref="E69:F69"/>
    <mergeCell ref="J69:K69"/>
    <mergeCell ref="E46:F46"/>
    <mergeCell ref="E62:F62"/>
    <mergeCell ref="J62:K62"/>
    <mergeCell ref="E64:F64"/>
    <mergeCell ref="A88:B88"/>
    <mergeCell ref="A61:B61"/>
    <mergeCell ref="E61:F61"/>
    <mergeCell ref="J61:K61"/>
    <mergeCell ref="A60:B60"/>
    <mergeCell ref="J64:K64"/>
    <mergeCell ref="E60:F60"/>
    <mergeCell ref="J60:K60"/>
    <mergeCell ref="A58:B58"/>
    <mergeCell ref="E58:F58"/>
    <mergeCell ref="J58:K58"/>
    <mergeCell ref="A57:B57"/>
    <mergeCell ref="E57:F57"/>
    <mergeCell ref="J57:K57"/>
    <mergeCell ref="A56:B56"/>
    <mergeCell ref="E56:F56"/>
    <mergeCell ref="J56:K56"/>
    <mergeCell ref="A55:B55"/>
    <mergeCell ref="E55:F55"/>
    <mergeCell ref="J55:K55"/>
    <mergeCell ref="A53:B53"/>
    <mergeCell ref="E53:F53"/>
    <mergeCell ref="J53:K53"/>
    <mergeCell ref="A52:B52"/>
    <mergeCell ref="E52:F52"/>
    <mergeCell ref="J52:K52"/>
    <mergeCell ref="A51:B51"/>
    <mergeCell ref="E51:F51"/>
    <mergeCell ref="J51:K51"/>
    <mergeCell ref="A50:B50"/>
    <mergeCell ref="E50:F50"/>
    <mergeCell ref="J50:K50"/>
    <mergeCell ref="A48:B48"/>
    <mergeCell ref="E48:F48"/>
    <mergeCell ref="J48:K48"/>
    <mergeCell ref="A49:B49"/>
    <mergeCell ref="E49:F49"/>
    <mergeCell ref="J49:K49"/>
    <mergeCell ref="A45:B45"/>
    <mergeCell ref="E45:F45"/>
    <mergeCell ref="G45:H45"/>
    <mergeCell ref="J45:K45"/>
    <mergeCell ref="A47:B47"/>
    <mergeCell ref="E47:F47"/>
    <mergeCell ref="G47:H47"/>
    <mergeCell ref="J47:K47"/>
    <mergeCell ref="J46:K46"/>
    <mergeCell ref="A46:B46"/>
    <mergeCell ref="E35:F35"/>
    <mergeCell ref="G35:H35"/>
    <mergeCell ref="J35:K35"/>
    <mergeCell ref="A43:K43"/>
    <mergeCell ref="A44:F44"/>
    <mergeCell ref="G44:H44"/>
    <mergeCell ref="J44:K44"/>
    <mergeCell ref="E32:F32"/>
    <mergeCell ref="J32:K32"/>
    <mergeCell ref="G31:H31"/>
    <mergeCell ref="E33:F33"/>
    <mergeCell ref="J33:K33"/>
    <mergeCell ref="E34:F34"/>
    <mergeCell ref="J34:K34"/>
    <mergeCell ref="E28:F28"/>
    <mergeCell ref="G28:H28"/>
    <mergeCell ref="J28:K28"/>
    <mergeCell ref="E29:F29"/>
    <mergeCell ref="J29:K29"/>
    <mergeCell ref="E30:F30"/>
    <mergeCell ref="J30:K30"/>
    <mergeCell ref="E26:F26"/>
    <mergeCell ref="G26:H26"/>
    <mergeCell ref="J26:K26"/>
    <mergeCell ref="E27:F27"/>
    <mergeCell ref="G27:H27"/>
    <mergeCell ref="J27:K27"/>
    <mergeCell ref="E23:F23"/>
    <mergeCell ref="J23:K23"/>
    <mergeCell ref="E24:F24"/>
    <mergeCell ref="J24:K24"/>
    <mergeCell ref="E25:F25"/>
    <mergeCell ref="G25:H25"/>
    <mergeCell ref="J25:K25"/>
    <mergeCell ref="E20:F20"/>
    <mergeCell ref="G20:H20"/>
    <mergeCell ref="J20:K20"/>
    <mergeCell ref="E21:F21"/>
    <mergeCell ref="J21:K21"/>
    <mergeCell ref="E22:F22"/>
    <mergeCell ref="J22:K22"/>
    <mergeCell ref="A18:B18"/>
    <mergeCell ref="E18:F18"/>
    <mergeCell ref="G18:H18"/>
    <mergeCell ref="J18:K18"/>
    <mergeCell ref="A19:B19"/>
    <mergeCell ref="E19:F19"/>
    <mergeCell ref="J19:K19"/>
    <mergeCell ref="A16:B16"/>
    <mergeCell ref="E16:F16"/>
    <mergeCell ref="J16:K16"/>
    <mergeCell ref="A17:B17"/>
    <mergeCell ref="E17:F17"/>
    <mergeCell ref="J17:K17"/>
    <mergeCell ref="A14:B14"/>
    <mergeCell ref="E14:F14"/>
    <mergeCell ref="J14:K14"/>
    <mergeCell ref="A15:B15"/>
    <mergeCell ref="E15:F15"/>
    <mergeCell ref="J15:K15"/>
    <mergeCell ref="A12:B12"/>
    <mergeCell ref="E12:F12"/>
    <mergeCell ref="J12:K12"/>
    <mergeCell ref="A13:B13"/>
    <mergeCell ref="E13:F13"/>
    <mergeCell ref="J13:K13"/>
    <mergeCell ref="A11:B11"/>
    <mergeCell ref="E11:F11"/>
    <mergeCell ref="J11:K11"/>
    <mergeCell ref="A9:B9"/>
    <mergeCell ref="E9:F9"/>
    <mergeCell ref="J9:K9"/>
    <mergeCell ref="A10:B10"/>
    <mergeCell ref="A1:K1"/>
    <mergeCell ref="A2:K2"/>
    <mergeCell ref="H4:K4"/>
    <mergeCell ref="A5:F5"/>
    <mergeCell ref="G5:H5"/>
    <mergeCell ref="A6:B6"/>
    <mergeCell ref="J5:K5"/>
    <mergeCell ref="A3:J3"/>
    <mergeCell ref="G6:H6"/>
    <mergeCell ref="J6:K6"/>
    <mergeCell ref="E6:F6"/>
    <mergeCell ref="J8:K8"/>
    <mergeCell ref="A7:B7"/>
    <mergeCell ref="E7:F7"/>
    <mergeCell ref="J7:K7"/>
    <mergeCell ref="E10:F10"/>
    <mergeCell ref="J10:K10"/>
    <mergeCell ref="A8:B8"/>
    <mergeCell ref="E8:F8"/>
    <mergeCell ref="G8:H8"/>
  </mergeCells>
  <printOptions/>
  <pageMargins left="0.21" right="0.14" top="0.5" bottom="0.31" header="0.3" footer="0.1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0"/>
  <sheetViews>
    <sheetView view="pageBreakPreview" zoomScaleSheetLayoutView="100" zoomScalePageLayoutView="0" workbookViewId="0" topLeftCell="A58">
      <selection activeCell="F65" sqref="F65"/>
    </sheetView>
  </sheetViews>
  <sheetFormatPr defaultColWidth="9.140625" defaultRowHeight="21.75"/>
  <cols>
    <col min="1" max="1" width="10.7109375" style="54" customWidth="1"/>
    <col min="2" max="2" width="9.7109375" style="54" customWidth="1"/>
    <col min="3" max="3" width="9.8515625" style="54" customWidth="1"/>
    <col min="4" max="4" width="6.57421875" style="54" customWidth="1"/>
    <col min="5" max="5" width="6.421875" style="54" customWidth="1"/>
    <col min="6" max="6" width="6.140625" style="54" customWidth="1"/>
    <col min="7" max="7" width="6.28125" style="54" customWidth="1"/>
    <col min="8" max="8" width="6.57421875" style="54" customWidth="1"/>
    <col min="9" max="10" width="8.28125" style="54" customWidth="1"/>
    <col min="11" max="11" width="9.7109375" style="54" customWidth="1"/>
    <col min="12" max="12" width="8.28125" style="54" customWidth="1"/>
    <col min="13" max="13" width="7.00390625" style="54" customWidth="1"/>
    <col min="14" max="14" width="6.00390625" style="54" customWidth="1"/>
    <col min="15" max="15" width="5.8515625" style="54" customWidth="1"/>
    <col min="16" max="16" width="6.57421875" style="54" customWidth="1"/>
    <col min="17" max="18" width="6.8515625" style="54" customWidth="1"/>
    <col min="19" max="19" width="8.28125" style="54" customWidth="1"/>
    <col min="20" max="20" width="10.00390625" style="54" customWidth="1"/>
    <col min="21" max="16384" width="9.140625" style="54" customWidth="1"/>
  </cols>
  <sheetData>
    <row r="1" spans="1:20" ht="23.25">
      <c r="A1" s="489" t="s">
        <v>176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</row>
    <row r="2" spans="1:20" ht="21">
      <c r="A2" s="490" t="s">
        <v>177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</row>
    <row r="3" spans="1:20" ht="21">
      <c r="A3" s="490" t="s">
        <v>347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</row>
    <row r="4" spans="1:20" ht="21">
      <c r="A4" s="491"/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</row>
    <row r="5" spans="1:20" ht="18.75">
      <c r="A5" s="248" t="s">
        <v>178</v>
      </c>
      <c r="B5" s="492" t="s">
        <v>179</v>
      </c>
      <c r="C5" s="493"/>
      <c r="D5" s="494" t="s">
        <v>128</v>
      </c>
      <c r="E5" s="495"/>
      <c r="F5" s="494" t="s">
        <v>129</v>
      </c>
      <c r="G5" s="495"/>
      <c r="H5" s="494" t="s">
        <v>130</v>
      </c>
      <c r="I5" s="495"/>
      <c r="J5" s="229" t="s">
        <v>131</v>
      </c>
      <c r="K5" s="487" t="s">
        <v>132</v>
      </c>
      <c r="L5" s="488"/>
      <c r="M5" s="488"/>
      <c r="N5" s="235" t="s">
        <v>133</v>
      </c>
      <c r="O5" s="493" t="s">
        <v>134</v>
      </c>
      <c r="P5" s="493"/>
      <c r="Q5" s="487" t="s">
        <v>135</v>
      </c>
      <c r="R5" s="496"/>
      <c r="S5" s="229" t="s">
        <v>136</v>
      </c>
      <c r="T5" s="497" t="s">
        <v>48</v>
      </c>
    </row>
    <row r="6" spans="1:20" ht="36" customHeight="1">
      <c r="A6" s="249" t="s">
        <v>180</v>
      </c>
      <c r="B6" s="234" t="s">
        <v>181</v>
      </c>
      <c r="C6" s="234" t="s">
        <v>182</v>
      </c>
      <c r="D6" s="235" t="s">
        <v>183</v>
      </c>
      <c r="E6" s="235" t="s">
        <v>184</v>
      </c>
      <c r="F6" s="235" t="s">
        <v>185</v>
      </c>
      <c r="G6" s="235" t="s">
        <v>186</v>
      </c>
      <c r="H6" s="235" t="s">
        <v>187</v>
      </c>
      <c r="I6" s="235" t="s">
        <v>188</v>
      </c>
      <c r="J6" s="234" t="s">
        <v>189</v>
      </c>
      <c r="K6" s="234" t="s">
        <v>190</v>
      </c>
      <c r="L6" s="234" t="s">
        <v>191</v>
      </c>
      <c r="M6" s="235" t="s">
        <v>217</v>
      </c>
      <c r="N6" s="234" t="s">
        <v>193</v>
      </c>
      <c r="O6" s="234" t="s">
        <v>194</v>
      </c>
      <c r="P6" s="234" t="s">
        <v>195</v>
      </c>
      <c r="Q6" s="234" t="s">
        <v>196</v>
      </c>
      <c r="R6" s="235" t="s">
        <v>197</v>
      </c>
      <c r="S6" s="234" t="s">
        <v>198</v>
      </c>
      <c r="T6" s="498"/>
    </row>
    <row r="7" spans="1:20" ht="18.75">
      <c r="A7" s="237">
        <v>5210000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</row>
    <row r="8" spans="1:20" ht="18.75">
      <c r="A8" s="238">
        <v>5210100</v>
      </c>
      <c r="B8" s="234">
        <v>42840</v>
      </c>
      <c r="C8" s="234" t="s">
        <v>125</v>
      </c>
      <c r="D8" s="234" t="s">
        <v>125</v>
      </c>
      <c r="E8" s="234" t="s">
        <v>125</v>
      </c>
      <c r="F8" s="234" t="s">
        <v>125</v>
      </c>
      <c r="G8" s="234" t="s">
        <v>125</v>
      </c>
      <c r="H8" s="234" t="s">
        <v>125</v>
      </c>
      <c r="I8" s="234" t="s">
        <v>125</v>
      </c>
      <c r="J8" s="234" t="s">
        <v>125</v>
      </c>
      <c r="K8" s="234" t="s">
        <v>125</v>
      </c>
      <c r="L8" s="234" t="s">
        <v>125</v>
      </c>
      <c r="M8" s="234" t="s">
        <v>125</v>
      </c>
      <c r="N8" s="234" t="s">
        <v>125</v>
      </c>
      <c r="O8" s="234" t="s">
        <v>125</v>
      </c>
      <c r="P8" s="234" t="s">
        <v>125</v>
      </c>
      <c r="Q8" s="234" t="s">
        <v>125</v>
      </c>
      <c r="R8" s="234" t="s">
        <v>125</v>
      </c>
      <c r="S8" s="234" t="s">
        <v>125</v>
      </c>
      <c r="T8" s="234">
        <f aca="true" t="shared" si="0" ref="T8:T14">SUM(B8:S8)</f>
        <v>42840</v>
      </c>
    </row>
    <row r="9" spans="1:20" ht="18.75">
      <c r="A9" s="238">
        <v>5210200</v>
      </c>
      <c r="B9" s="234">
        <v>3510</v>
      </c>
      <c r="C9" s="234" t="s">
        <v>125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4" t="s">
        <v>125</v>
      </c>
      <c r="K9" s="234" t="s">
        <v>125</v>
      </c>
      <c r="L9" s="234" t="s">
        <v>125</v>
      </c>
      <c r="M9" s="234" t="s">
        <v>125</v>
      </c>
      <c r="N9" s="234" t="s">
        <v>125</v>
      </c>
      <c r="O9" s="234" t="s">
        <v>125</v>
      </c>
      <c r="P9" s="234" t="s">
        <v>125</v>
      </c>
      <c r="Q9" s="234" t="s">
        <v>125</v>
      </c>
      <c r="R9" s="234" t="s">
        <v>125</v>
      </c>
      <c r="S9" s="234" t="s">
        <v>125</v>
      </c>
      <c r="T9" s="234">
        <f t="shared" si="0"/>
        <v>3510</v>
      </c>
    </row>
    <row r="10" spans="1:20" ht="18.75">
      <c r="A10" s="238">
        <v>5210300</v>
      </c>
      <c r="B10" s="234">
        <v>3510</v>
      </c>
      <c r="C10" s="234" t="s">
        <v>125</v>
      </c>
      <c r="D10" s="234" t="s">
        <v>125</v>
      </c>
      <c r="E10" s="234" t="s">
        <v>125</v>
      </c>
      <c r="F10" s="234" t="s">
        <v>125</v>
      </c>
      <c r="G10" s="234" t="s">
        <v>125</v>
      </c>
      <c r="H10" s="234" t="s">
        <v>125</v>
      </c>
      <c r="I10" s="234" t="s">
        <v>125</v>
      </c>
      <c r="J10" s="234" t="s">
        <v>125</v>
      </c>
      <c r="K10" s="234" t="s">
        <v>111</v>
      </c>
      <c r="L10" s="234" t="s">
        <v>125</v>
      </c>
      <c r="M10" s="234" t="s">
        <v>125</v>
      </c>
      <c r="N10" s="234" t="s">
        <v>125</v>
      </c>
      <c r="O10" s="234" t="s">
        <v>125</v>
      </c>
      <c r="P10" s="234" t="s">
        <v>125</v>
      </c>
      <c r="Q10" s="234" t="s">
        <v>125</v>
      </c>
      <c r="R10" s="234" t="s">
        <v>125</v>
      </c>
      <c r="S10" s="234" t="s">
        <v>125</v>
      </c>
      <c r="T10" s="234">
        <f t="shared" si="0"/>
        <v>3510</v>
      </c>
    </row>
    <row r="11" spans="1:20" ht="18.75">
      <c r="A11" s="238">
        <v>5210400</v>
      </c>
      <c r="B11" s="234">
        <v>7200</v>
      </c>
      <c r="C11" s="234" t="s">
        <v>125</v>
      </c>
      <c r="D11" s="234" t="s">
        <v>125</v>
      </c>
      <c r="E11" s="234" t="s">
        <v>125</v>
      </c>
      <c r="F11" s="234" t="s">
        <v>125</v>
      </c>
      <c r="G11" s="234" t="s">
        <v>125</v>
      </c>
      <c r="H11" s="234" t="s">
        <v>125</v>
      </c>
      <c r="I11" s="234" t="s">
        <v>125</v>
      </c>
      <c r="J11" s="234" t="s">
        <v>125</v>
      </c>
      <c r="K11" s="234" t="s">
        <v>125</v>
      </c>
      <c r="L11" s="234" t="s">
        <v>125</v>
      </c>
      <c r="M11" s="234" t="s">
        <v>125</v>
      </c>
      <c r="N11" s="234" t="s">
        <v>125</v>
      </c>
      <c r="O11" s="234" t="s">
        <v>125</v>
      </c>
      <c r="P11" s="234" t="s">
        <v>125</v>
      </c>
      <c r="Q11" s="234" t="s">
        <v>125</v>
      </c>
      <c r="R11" s="234" t="s">
        <v>125</v>
      </c>
      <c r="S11" s="234" t="s">
        <v>125</v>
      </c>
      <c r="T11" s="234">
        <f t="shared" si="0"/>
        <v>7200</v>
      </c>
    </row>
    <row r="12" spans="1:20" ht="18.75">
      <c r="A12" s="238">
        <v>5210600</v>
      </c>
      <c r="B12" s="357">
        <f>149344+15056</f>
        <v>164400</v>
      </c>
      <c r="C12" s="234" t="s">
        <v>125</v>
      </c>
      <c r="D12" s="234" t="s">
        <v>125</v>
      </c>
      <c r="E12" s="234" t="s">
        <v>125</v>
      </c>
      <c r="F12" s="234" t="s">
        <v>125</v>
      </c>
      <c r="G12" s="234" t="s">
        <v>125</v>
      </c>
      <c r="H12" s="234" t="s">
        <v>125</v>
      </c>
      <c r="I12" s="234" t="s">
        <v>125</v>
      </c>
      <c r="J12" s="234" t="s">
        <v>125</v>
      </c>
      <c r="K12" s="234" t="s">
        <v>125</v>
      </c>
      <c r="L12" s="234" t="s">
        <v>125</v>
      </c>
      <c r="M12" s="234" t="s">
        <v>125</v>
      </c>
      <c r="N12" s="234" t="s">
        <v>125</v>
      </c>
      <c r="O12" s="234" t="s">
        <v>125</v>
      </c>
      <c r="P12" s="234" t="s">
        <v>125</v>
      </c>
      <c r="Q12" s="234" t="s">
        <v>125</v>
      </c>
      <c r="R12" s="234" t="s">
        <v>125</v>
      </c>
      <c r="S12" s="234" t="s">
        <v>125</v>
      </c>
      <c r="T12" s="234">
        <f t="shared" si="0"/>
        <v>164400</v>
      </c>
    </row>
    <row r="13" spans="1:20" ht="18.75">
      <c r="A13" s="238" t="s">
        <v>199</v>
      </c>
      <c r="B13" s="234">
        <f>SUM(B8:B12)</f>
        <v>221460</v>
      </c>
      <c r="C13" s="234" t="s">
        <v>111</v>
      </c>
      <c r="D13" s="234" t="s">
        <v>125</v>
      </c>
      <c r="E13" s="234" t="s">
        <v>125</v>
      </c>
      <c r="F13" s="234" t="s">
        <v>125</v>
      </c>
      <c r="G13" s="234" t="s">
        <v>125</v>
      </c>
      <c r="H13" s="234" t="s">
        <v>125</v>
      </c>
      <c r="I13" s="234" t="s">
        <v>125</v>
      </c>
      <c r="J13" s="234" t="s">
        <v>125</v>
      </c>
      <c r="K13" s="234" t="s">
        <v>111</v>
      </c>
      <c r="L13" s="234" t="s">
        <v>125</v>
      </c>
      <c r="M13" s="234" t="s">
        <v>125</v>
      </c>
      <c r="N13" s="234" t="s">
        <v>125</v>
      </c>
      <c r="O13" s="234" t="s">
        <v>125</v>
      </c>
      <c r="P13" s="234" t="s">
        <v>125</v>
      </c>
      <c r="Q13" s="234" t="s">
        <v>125</v>
      </c>
      <c r="R13" s="234" t="s">
        <v>125</v>
      </c>
      <c r="S13" s="234" t="s">
        <v>125</v>
      </c>
      <c r="T13" s="234">
        <f>SUM(B13:S13)</f>
        <v>221460</v>
      </c>
    </row>
    <row r="14" spans="1:20" ht="21.75" customHeight="1" thickBot="1">
      <c r="A14" s="244" t="s">
        <v>95</v>
      </c>
      <c r="B14" s="241">
        <f>221460+221460+221460</f>
        <v>664380</v>
      </c>
      <c r="C14" s="241" t="s">
        <v>111</v>
      </c>
      <c r="D14" s="241" t="s">
        <v>125</v>
      </c>
      <c r="E14" s="241" t="s">
        <v>125</v>
      </c>
      <c r="F14" s="241" t="s">
        <v>125</v>
      </c>
      <c r="G14" s="241" t="s">
        <v>125</v>
      </c>
      <c r="H14" s="241" t="s">
        <v>125</v>
      </c>
      <c r="I14" s="241" t="s">
        <v>125</v>
      </c>
      <c r="J14" s="241" t="s">
        <v>125</v>
      </c>
      <c r="K14" s="241" t="s">
        <v>111</v>
      </c>
      <c r="L14" s="241" t="s">
        <v>125</v>
      </c>
      <c r="M14" s="241" t="s">
        <v>125</v>
      </c>
      <c r="N14" s="241" t="s">
        <v>125</v>
      </c>
      <c r="O14" s="241" t="s">
        <v>125</v>
      </c>
      <c r="P14" s="241" t="s">
        <v>125</v>
      </c>
      <c r="Q14" s="241" t="s">
        <v>125</v>
      </c>
      <c r="R14" s="241" t="s">
        <v>125</v>
      </c>
      <c r="S14" s="241" t="s">
        <v>125</v>
      </c>
      <c r="T14" s="241">
        <f t="shared" si="0"/>
        <v>664380</v>
      </c>
    </row>
    <row r="15" spans="1:20" ht="19.5" thickTop="1">
      <c r="A15" s="242">
        <v>5220000</v>
      </c>
      <c r="B15" s="243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 spans="1:20" ht="18.75">
      <c r="A16" s="238">
        <v>5220100</v>
      </c>
      <c r="B16" s="234">
        <f>148380+62400</f>
        <v>210780</v>
      </c>
      <c r="C16" s="234">
        <v>116280</v>
      </c>
      <c r="D16" s="234" t="s">
        <v>125</v>
      </c>
      <c r="E16" s="234" t="s">
        <v>125</v>
      </c>
      <c r="F16" s="234" t="s">
        <v>125</v>
      </c>
      <c r="G16" s="234" t="s">
        <v>125</v>
      </c>
      <c r="H16" s="234" t="s">
        <v>125</v>
      </c>
      <c r="I16" s="234" t="s">
        <v>125</v>
      </c>
      <c r="J16" s="234" t="s">
        <v>125</v>
      </c>
      <c r="K16" s="234">
        <v>50150</v>
      </c>
      <c r="L16" s="234" t="s">
        <v>125</v>
      </c>
      <c r="M16" s="234" t="s">
        <v>125</v>
      </c>
      <c r="N16" s="234" t="s">
        <v>125</v>
      </c>
      <c r="O16" s="234" t="s">
        <v>125</v>
      </c>
      <c r="P16" s="234" t="s">
        <v>125</v>
      </c>
      <c r="Q16" s="234" t="s">
        <v>125</v>
      </c>
      <c r="R16" s="234" t="s">
        <v>125</v>
      </c>
      <c r="S16" s="234" t="s">
        <v>125</v>
      </c>
      <c r="T16" s="234">
        <f>SUM(B16:S16)</f>
        <v>377210</v>
      </c>
    </row>
    <row r="17" spans="1:20" ht="18.75">
      <c r="A17" s="238">
        <v>5220200</v>
      </c>
      <c r="B17" s="234">
        <v>7000</v>
      </c>
      <c r="C17" s="234" t="s">
        <v>125</v>
      </c>
      <c r="D17" s="234" t="s">
        <v>227</v>
      </c>
      <c r="E17" s="234" t="s">
        <v>125</v>
      </c>
      <c r="F17" s="234" t="s">
        <v>125</v>
      </c>
      <c r="G17" s="234" t="s">
        <v>125</v>
      </c>
      <c r="H17" s="234" t="s">
        <v>125</v>
      </c>
      <c r="I17" s="234" t="s">
        <v>125</v>
      </c>
      <c r="J17" s="234" t="s">
        <v>125</v>
      </c>
      <c r="K17" s="234" t="s">
        <v>125</v>
      </c>
      <c r="L17" s="234" t="s">
        <v>125</v>
      </c>
      <c r="M17" s="234" t="s">
        <v>125</v>
      </c>
      <c r="N17" s="234" t="s">
        <v>125</v>
      </c>
      <c r="O17" s="234" t="s">
        <v>125</v>
      </c>
      <c r="P17" s="234" t="s">
        <v>125</v>
      </c>
      <c r="Q17" s="234" t="s">
        <v>125</v>
      </c>
      <c r="R17" s="234" t="s">
        <v>125</v>
      </c>
      <c r="S17" s="234" t="s">
        <v>125</v>
      </c>
      <c r="T17" s="234">
        <f aca="true" t="shared" si="1" ref="T17:T24">SUM(B17:S17)</f>
        <v>7000</v>
      </c>
    </row>
    <row r="18" spans="1:20" ht="18.75">
      <c r="A18" s="238">
        <v>5220300</v>
      </c>
      <c r="B18" s="234">
        <v>10500</v>
      </c>
      <c r="C18" s="234">
        <v>3500</v>
      </c>
      <c r="D18" s="234" t="s">
        <v>125</v>
      </c>
      <c r="E18" s="234" t="s">
        <v>125</v>
      </c>
      <c r="F18" s="234" t="s">
        <v>125</v>
      </c>
      <c r="G18" s="234" t="s">
        <v>125</v>
      </c>
      <c r="H18" s="234" t="s">
        <v>125</v>
      </c>
      <c r="I18" s="234" t="s">
        <v>125</v>
      </c>
      <c r="J18" s="234" t="s">
        <v>125</v>
      </c>
      <c r="K18" s="234">
        <v>3500</v>
      </c>
      <c r="L18" s="234" t="s">
        <v>125</v>
      </c>
      <c r="M18" s="234" t="s">
        <v>125</v>
      </c>
      <c r="N18" s="234" t="s">
        <v>125</v>
      </c>
      <c r="O18" s="234" t="s">
        <v>125</v>
      </c>
      <c r="P18" s="234" t="s">
        <v>125</v>
      </c>
      <c r="Q18" s="234" t="s">
        <v>125</v>
      </c>
      <c r="R18" s="234" t="s">
        <v>125</v>
      </c>
      <c r="S18" s="234" t="s">
        <v>125</v>
      </c>
      <c r="T18" s="234">
        <f t="shared" si="1"/>
        <v>17500</v>
      </c>
    </row>
    <row r="19" spans="1:20" ht="18.75">
      <c r="A19" s="238">
        <v>5220400</v>
      </c>
      <c r="B19" s="234">
        <v>19100</v>
      </c>
      <c r="C19" s="234">
        <f>5950+10700</f>
        <v>16650</v>
      </c>
      <c r="D19" s="234" t="s">
        <v>125</v>
      </c>
      <c r="E19" s="234" t="s">
        <v>125</v>
      </c>
      <c r="F19" s="234" t="s">
        <v>125</v>
      </c>
      <c r="G19" s="234" t="s">
        <v>125</v>
      </c>
      <c r="H19" s="234" t="s">
        <v>125</v>
      </c>
      <c r="I19" s="234" t="s">
        <v>125</v>
      </c>
      <c r="J19" s="234" t="s">
        <v>125</v>
      </c>
      <c r="K19" s="234" t="s">
        <v>125</v>
      </c>
      <c r="L19" s="234" t="s">
        <v>125</v>
      </c>
      <c r="M19" s="234" t="s">
        <v>125</v>
      </c>
      <c r="N19" s="234" t="s">
        <v>125</v>
      </c>
      <c r="O19" s="234" t="s">
        <v>125</v>
      </c>
      <c r="P19" s="234" t="s">
        <v>125</v>
      </c>
      <c r="Q19" s="234" t="s">
        <v>125</v>
      </c>
      <c r="R19" s="234" t="s">
        <v>125</v>
      </c>
      <c r="S19" s="234" t="s">
        <v>125</v>
      </c>
      <c r="T19" s="234">
        <f t="shared" si="1"/>
        <v>35750</v>
      </c>
    </row>
    <row r="20" spans="1:20" ht="18.75">
      <c r="A20" s="233">
        <v>5220500</v>
      </c>
      <c r="B20" s="229" t="s">
        <v>125</v>
      </c>
      <c r="C20" s="229" t="s">
        <v>125</v>
      </c>
      <c r="D20" s="229" t="s">
        <v>125</v>
      </c>
      <c r="E20" s="229" t="s">
        <v>125</v>
      </c>
      <c r="F20" s="229" t="s">
        <v>125</v>
      </c>
      <c r="G20" s="229" t="s">
        <v>125</v>
      </c>
      <c r="H20" s="229" t="s">
        <v>125</v>
      </c>
      <c r="I20" s="229" t="s">
        <v>125</v>
      </c>
      <c r="J20" s="229" t="s">
        <v>125</v>
      </c>
      <c r="K20" s="229" t="s">
        <v>125</v>
      </c>
      <c r="L20" s="229" t="s">
        <v>125</v>
      </c>
      <c r="M20" s="229" t="s">
        <v>125</v>
      </c>
      <c r="N20" s="229" t="s">
        <v>125</v>
      </c>
      <c r="O20" s="229" t="s">
        <v>125</v>
      </c>
      <c r="P20" s="229" t="s">
        <v>125</v>
      </c>
      <c r="Q20" s="229" t="s">
        <v>125</v>
      </c>
      <c r="R20" s="229" t="s">
        <v>125</v>
      </c>
      <c r="S20" s="229" t="s">
        <v>125</v>
      </c>
      <c r="T20" s="234">
        <f t="shared" si="1"/>
        <v>0</v>
      </c>
    </row>
    <row r="21" spans="1:20" ht="18.75">
      <c r="A21" s="238">
        <v>5220600</v>
      </c>
      <c r="B21" s="234">
        <v>45550</v>
      </c>
      <c r="C21" s="234">
        <v>29020</v>
      </c>
      <c r="D21" s="234" t="s">
        <v>125</v>
      </c>
      <c r="E21" s="234" t="s">
        <v>125</v>
      </c>
      <c r="F21" s="234" t="s">
        <v>125</v>
      </c>
      <c r="G21" s="234" t="s">
        <v>125</v>
      </c>
      <c r="H21" s="234" t="s">
        <v>125</v>
      </c>
      <c r="I21" s="234" t="s">
        <v>125</v>
      </c>
      <c r="J21" s="234" t="s">
        <v>125</v>
      </c>
      <c r="K21" s="234">
        <v>41630</v>
      </c>
      <c r="L21" s="234" t="s">
        <v>125</v>
      </c>
      <c r="M21" s="234" t="s">
        <v>125</v>
      </c>
      <c r="N21" s="234" t="s">
        <v>125</v>
      </c>
      <c r="O21" s="234" t="s">
        <v>125</v>
      </c>
      <c r="P21" s="234" t="s">
        <v>125</v>
      </c>
      <c r="Q21" s="234" t="s">
        <v>125</v>
      </c>
      <c r="R21" s="234" t="s">
        <v>125</v>
      </c>
      <c r="S21" s="234" t="s">
        <v>125</v>
      </c>
      <c r="T21" s="234">
        <f t="shared" si="1"/>
        <v>116200</v>
      </c>
    </row>
    <row r="22" spans="1:20" ht="18.75">
      <c r="A22" s="238">
        <v>5220700</v>
      </c>
      <c r="B22" s="234">
        <f>7000-2000</f>
        <v>5000</v>
      </c>
      <c r="C22" s="234">
        <v>1325</v>
      </c>
      <c r="D22" s="234" t="s">
        <v>125</v>
      </c>
      <c r="E22" s="234" t="s">
        <v>125</v>
      </c>
      <c r="F22" s="234" t="s">
        <v>125</v>
      </c>
      <c r="G22" s="234" t="s">
        <v>125</v>
      </c>
      <c r="H22" s="234" t="s">
        <v>125</v>
      </c>
      <c r="I22" s="234" t="s">
        <v>125</v>
      </c>
      <c r="J22" s="234" t="s">
        <v>125</v>
      </c>
      <c r="K22" s="234">
        <v>2040</v>
      </c>
      <c r="L22" s="234" t="s">
        <v>125</v>
      </c>
      <c r="M22" s="234" t="s">
        <v>125</v>
      </c>
      <c r="N22" s="234" t="s">
        <v>125</v>
      </c>
      <c r="O22" s="234" t="s">
        <v>125</v>
      </c>
      <c r="P22" s="234" t="s">
        <v>125</v>
      </c>
      <c r="Q22" s="234" t="s">
        <v>125</v>
      </c>
      <c r="R22" s="234" t="s">
        <v>125</v>
      </c>
      <c r="S22" s="234" t="s">
        <v>125</v>
      </c>
      <c r="T22" s="234">
        <f t="shared" si="1"/>
        <v>8365</v>
      </c>
    </row>
    <row r="23" spans="1:20" ht="18.75">
      <c r="A23" s="238" t="s">
        <v>199</v>
      </c>
      <c r="B23" s="234">
        <f>SUM(B16:B22)</f>
        <v>297930</v>
      </c>
      <c r="C23" s="234">
        <f>SUM(C16:C22)</f>
        <v>166775</v>
      </c>
      <c r="D23" s="234" t="s">
        <v>125</v>
      </c>
      <c r="E23" s="234" t="s">
        <v>125</v>
      </c>
      <c r="F23" s="234" t="s">
        <v>125</v>
      </c>
      <c r="G23" s="234" t="s">
        <v>125</v>
      </c>
      <c r="H23" s="234" t="s">
        <v>125</v>
      </c>
      <c r="I23" s="234" t="s">
        <v>125</v>
      </c>
      <c r="J23" s="234" t="s">
        <v>125</v>
      </c>
      <c r="K23" s="234">
        <f>SUM(K16:K22)</f>
        <v>97320</v>
      </c>
      <c r="L23" s="234" t="s">
        <v>125</v>
      </c>
      <c r="M23" s="234" t="s">
        <v>125</v>
      </c>
      <c r="N23" s="234" t="s">
        <v>125</v>
      </c>
      <c r="O23" s="234" t="s">
        <v>125</v>
      </c>
      <c r="P23" s="234" t="s">
        <v>125</v>
      </c>
      <c r="Q23" s="234" t="s">
        <v>125</v>
      </c>
      <c r="R23" s="234" t="s">
        <v>125</v>
      </c>
      <c r="S23" s="234" t="s">
        <v>125</v>
      </c>
      <c r="T23" s="234">
        <f>SUM(B23:S23)</f>
        <v>562025</v>
      </c>
    </row>
    <row r="24" spans="1:20" ht="21.75" customHeight="1" thickBot="1">
      <c r="A24" s="244" t="s">
        <v>95</v>
      </c>
      <c r="B24" s="241">
        <f>296520+299340+297930</f>
        <v>893790</v>
      </c>
      <c r="C24" s="241">
        <f>166125+167425+166775</f>
        <v>500325</v>
      </c>
      <c r="D24" s="241" t="s">
        <v>125</v>
      </c>
      <c r="E24" s="241" t="s">
        <v>125</v>
      </c>
      <c r="F24" s="241" t="s">
        <v>125</v>
      </c>
      <c r="G24" s="241" t="s">
        <v>125</v>
      </c>
      <c r="H24" s="241" t="s">
        <v>125</v>
      </c>
      <c r="I24" s="241" t="s">
        <v>125</v>
      </c>
      <c r="J24" s="241" t="s">
        <v>125</v>
      </c>
      <c r="K24" s="241">
        <f>96670+97970+97320</f>
        <v>291960</v>
      </c>
      <c r="L24" s="241" t="s">
        <v>125</v>
      </c>
      <c r="M24" s="241" t="s">
        <v>125</v>
      </c>
      <c r="N24" s="241" t="s">
        <v>125</v>
      </c>
      <c r="O24" s="241" t="s">
        <v>125</v>
      </c>
      <c r="P24" s="241" t="s">
        <v>125</v>
      </c>
      <c r="Q24" s="241" t="s">
        <v>125</v>
      </c>
      <c r="R24" s="241" t="s">
        <v>125</v>
      </c>
      <c r="S24" s="241" t="s">
        <v>125</v>
      </c>
      <c r="T24" s="241">
        <f t="shared" si="1"/>
        <v>1686075</v>
      </c>
    </row>
    <row r="25" spans="1:20" ht="19.5" thickTop="1">
      <c r="A25" s="79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</row>
    <row r="26" spans="1:20" ht="18.75">
      <c r="A26" s="79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</row>
    <row r="27" spans="1:20" ht="18.75">
      <c r="A27" s="79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</row>
    <row r="28" spans="1:20" ht="18.75">
      <c r="A28" s="79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</row>
    <row r="29" spans="1:20" ht="25.5" customHeight="1">
      <c r="A29" s="489" t="s">
        <v>176</v>
      </c>
      <c r="B29" s="489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  <c r="T29" s="489"/>
    </row>
    <row r="30" spans="1:20" ht="23.25" customHeight="1">
      <c r="A30" s="490" t="s">
        <v>200</v>
      </c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</row>
    <row r="31" spans="1:20" ht="21.75" customHeight="1">
      <c r="A31" s="490" t="s">
        <v>358</v>
      </c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</row>
    <row r="32" spans="1:20" ht="21">
      <c r="A32" s="88"/>
      <c r="B32" s="246"/>
      <c r="C32" s="246"/>
      <c r="D32" s="246"/>
      <c r="E32" s="246"/>
      <c r="F32" s="246"/>
      <c r="G32" s="246"/>
      <c r="H32" s="246"/>
      <c r="I32" s="247"/>
      <c r="J32" s="491"/>
      <c r="K32" s="491"/>
      <c r="L32" s="246"/>
      <c r="M32" s="246"/>
      <c r="N32" s="246"/>
      <c r="O32" s="246"/>
      <c r="P32" s="246"/>
      <c r="Q32" s="246"/>
      <c r="R32" s="246"/>
      <c r="S32" s="246"/>
      <c r="T32" s="246"/>
    </row>
    <row r="33" spans="1:20" ht="18.75">
      <c r="A33" s="228" t="s">
        <v>178</v>
      </c>
      <c r="B33" s="492" t="s">
        <v>179</v>
      </c>
      <c r="C33" s="493"/>
      <c r="D33" s="494" t="s">
        <v>128</v>
      </c>
      <c r="E33" s="495"/>
      <c r="F33" s="494" t="s">
        <v>129</v>
      </c>
      <c r="G33" s="495"/>
      <c r="H33" s="494" t="s">
        <v>130</v>
      </c>
      <c r="I33" s="495"/>
      <c r="J33" s="229" t="s">
        <v>131</v>
      </c>
      <c r="K33" s="493" t="s">
        <v>132</v>
      </c>
      <c r="L33" s="493"/>
      <c r="M33" s="487">
        <v>250</v>
      </c>
      <c r="N33" s="496"/>
      <c r="O33" s="493" t="s">
        <v>134</v>
      </c>
      <c r="P33" s="493"/>
      <c r="Q33" s="487" t="s">
        <v>135</v>
      </c>
      <c r="R33" s="496"/>
      <c r="S33" s="229" t="s">
        <v>136</v>
      </c>
      <c r="T33" s="497" t="s">
        <v>48</v>
      </c>
    </row>
    <row r="34" spans="1:20" ht="47.25">
      <c r="A34" s="233" t="s">
        <v>180</v>
      </c>
      <c r="B34" s="234" t="s">
        <v>181</v>
      </c>
      <c r="C34" s="234" t="s">
        <v>182</v>
      </c>
      <c r="D34" s="235" t="s">
        <v>183</v>
      </c>
      <c r="E34" s="235" t="s">
        <v>184</v>
      </c>
      <c r="F34" s="235" t="s">
        <v>185</v>
      </c>
      <c r="G34" s="235" t="s">
        <v>186</v>
      </c>
      <c r="H34" s="235" t="s">
        <v>187</v>
      </c>
      <c r="I34" s="235" t="s">
        <v>188</v>
      </c>
      <c r="J34" s="234" t="s">
        <v>189</v>
      </c>
      <c r="K34" s="234" t="s">
        <v>190</v>
      </c>
      <c r="L34" s="234" t="s">
        <v>191</v>
      </c>
      <c r="M34" s="234" t="s">
        <v>192</v>
      </c>
      <c r="N34" s="234" t="s">
        <v>193</v>
      </c>
      <c r="O34" s="234" t="s">
        <v>194</v>
      </c>
      <c r="P34" s="234" t="s">
        <v>195</v>
      </c>
      <c r="Q34" s="234" t="s">
        <v>196</v>
      </c>
      <c r="R34" s="235" t="s">
        <v>197</v>
      </c>
      <c r="S34" s="234" t="s">
        <v>198</v>
      </c>
      <c r="T34" s="498"/>
    </row>
    <row r="35" spans="1:20" ht="18.75">
      <c r="A35" s="237">
        <v>5210000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</row>
    <row r="36" spans="1:20" ht="18.75">
      <c r="A36" s="238">
        <v>5210100</v>
      </c>
      <c r="B36" s="234" t="s">
        <v>111</v>
      </c>
      <c r="C36" s="234" t="s">
        <v>125</v>
      </c>
      <c r="D36" s="234" t="s">
        <v>125</v>
      </c>
      <c r="E36" s="234" t="s">
        <v>125</v>
      </c>
      <c r="F36" s="234" t="s">
        <v>125</v>
      </c>
      <c r="G36" s="234" t="s">
        <v>125</v>
      </c>
      <c r="H36" s="234" t="s">
        <v>125</v>
      </c>
      <c r="I36" s="234" t="s">
        <v>125</v>
      </c>
      <c r="J36" s="234" t="s">
        <v>125</v>
      </c>
      <c r="K36" s="234" t="s">
        <v>125</v>
      </c>
      <c r="L36" s="234" t="s">
        <v>125</v>
      </c>
      <c r="M36" s="234" t="s">
        <v>125</v>
      </c>
      <c r="N36" s="234" t="s">
        <v>125</v>
      </c>
      <c r="O36" s="234" t="s">
        <v>125</v>
      </c>
      <c r="P36" s="234" t="s">
        <v>125</v>
      </c>
      <c r="Q36" s="234" t="s">
        <v>125</v>
      </c>
      <c r="R36" s="234" t="s">
        <v>125</v>
      </c>
      <c r="S36" s="234" t="s">
        <v>125</v>
      </c>
      <c r="T36" s="234" t="s">
        <v>111</v>
      </c>
    </row>
    <row r="37" spans="1:20" ht="18.75">
      <c r="A37" s="238">
        <v>5210200</v>
      </c>
      <c r="B37" s="234" t="s">
        <v>125</v>
      </c>
      <c r="C37" s="234" t="s">
        <v>125</v>
      </c>
      <c r="D37" s="234" t="s">
        <v>125</v>
      </c>
      <c r="E37" s="234" t="s">
        <v>125</v>
      </c>
      <c r="F37" s="234" t="s">
        <v>125</v>
      </c>
      <c r="G37" s="234" t="s">
        <v>125</v>
      </c>
      <c r="H37" s="234" t="s">
        <v>125</v>
      </c>
      <c r="I37" s="234" t="s">
        <v>125</v>
      </c>
      <c r="J37" s="234" t="s">
        <v>125</v>
      </c>
      <c r="K37" s="234" t="s">
        <v>111</v>
      </c>
      <c r="L37" s="234" t="s">
        <v>125</v>
      </c>
      <c r="M37" s="234" t="s">
        <v>125</v>
      </c>
      <c r="N37" s="234" t="s">
        <v>125</v>
      </c>
      <c r="O37" s="234" t="s">
        <v>125</v>
      </c>
      <c r="P37" s="234" t="s">
        <v>125</v>
      </c>
      <c r="Q37" s="234" t="s">
        <v>125</v>
      </c>
      <c r="R37" s="234" t="s">
        <v>125</v>
      </c>
      <c r="S37" s="234" t="s">
        <v>125</v>
      </c>
      <c r="T37" s="234" t="s">
        <v>111</v>
      </c>
    </row>
    <row r="38" spans="1:20" ht="18.75">
      <c r="A38" s="238">
        <v>5210300</v>
      </c>
      <c r="B38" s="234" t="s">
        <v>125</v>
      </c>
      <c r="C38" s="234" t="s">
        <v>125</v>
      </c>
      <c r="D38" s="234" t="s">
        <v>125</v>
      </c>
      <c r="E38" s="234" t="s">
        <v>125</v>
      </c>
      <c r="F38" s="234" t="s">
        <v>125</v>
      </c>
      <c r="G38" s="234" t="s">
        <v>125</v>
      </c>
      <c r="H38" s="234" t="s">
        <v>125</v>
      </c>
      <c r="I38" s="234" t="s">
        <v>125</v>
      </c>
      <c r="J38" s="234" t="s">
        <v>125</v>
      </c>
      <c r="K38" s="234" t="s">
        <v>125</v>
      </c>
      <c r="L38" s="234" t="s">
        <v>125</v>
      </c>
      <c r="M38" s="234" t="s">
        <v>125</v>
      </c>
      <c r="N38" s="234" t="s">
        <v>125</v>
      </c>
      <c r="O38" s="234" t="s">
        <v>125</v>
      </c>
      <c r="P38" s="234" t="s">
        <v>125</v>
      </c>
      <c r="Q38" s="234" t="s">
        <v>125</v>
      </c>
      <c r="R38" s="234" t="s">
        <v>125</v>
      </c>
      <c r="S38" s="234" t="s">
        <v>125</v>
      </c>
      <c r="T38" s="234" t="s">
        <v>125</v>
      </c>
    </row>
    <row r="39" spans="1:20" ht="18.75">
      <c r="A39" s="238">
        <v>5210400</v>
      </c>
      <c r="B39" s="234" t="s">
        <v>125</v>
      </c>
      <c r="C39" s="234" t="s">
        <v>125</v>
      </c>
      <c r="D39" s="234" t="s">
        <v>125</v>
      </c>
      <c r="E39" s="234" t="s">
        <v>125</v>
      </c>
      <c r="F39" s="234" t="s">
        <v>125</v>
      </c>
      <c r="G39" s="234" t="s">
        <v>125</v>
      </c>
      <c r="H39" s="234" t="s">
        <v>125</v>
      </c>
      <c r="I39" s="234" t="s">
        <v>125</v>
      </c>
      <c r="J39" s="234" t="s">
        <v>125</v>
      </c>
      <c r="K39" s="234" t="s">
        <v>125</v>
      </c>
      <c r="L39" s="234" t="s">
        <v>125</v>
      </c>
      <c r="M39" s="234" t="s">
        <v>125</v>
      </c>
      <c r="N39" s="234" t="s">
        <v>125</v>
      </c>
      <c r="O39" s="234" t="s">
        <v>125</v>
      </c>
      <c r="P39" s="234" t="s">
        <v>125</v>
      </c>
      <c r="Q39" s="234" t="s">
        <v>125</v>
      </c>
      <c r="R39" s="234" t="s">
        <v>125</v>
      </c>
      <c r="S39" s="234" t="s">
        <v>125</v>
      </c>
      <c r="T39" s="234" t="s">
        <v>125</v>
      </c>
    </row>
    <row r="40" spans="1:20" ht="18.75">
      <c r="A40" s="238">
        <v>5210600</v>
      </c>
      <c r="B40" s="234" t="s">
        <v>125</v>
      </c>
      <c r="C40" s="234" t="s">
        <v>125</v>
      </c>
      <c r="D40" s="234" t="s">
        <v>125</v>
      </c>
      <c r="E40" s="234" t="s">
        <v>125</v>
      </c>
      <c r="F40" s="234" t="s">
        <v>125</v>
      </c>
      <c r="G40" s="234" t="s">
        <v>125</v>
      </c>
      <c r="H40" s="234" t="s">
        <v>125</v>
      </c>
      <c r="I40" s="234" t="s">
        <v>125</v>
      </c>
      <c r="J40" s="234" t="s">
        <v>125</v>
      </c>
      <c r="K40" s="234" t="s">
        <v>125</v>
      </c>
      <c r="L40" s="234" t="s">
        <v>125</v>
      </c>
      <c r="M40" s="234" t="s">
        <v>125</v>
      </c>
      <c r="N40" s="234" t="s">
        <v>125</v>
      </c>
      <c r="O40" s="234" t="s">
        <v>125</v>
      </c>
      <c r="P40" s="234" t="s">
        <v>125</v>
      </c>
      <c r="Q40" s="234" t="s">
        <v>125</v>
      </c>
      <c r="R40" s="234" t="s">
        <v>125</v>
      </c>
      <c r="S40" s="234" t="s">
        <v>125</v>
      </c>
      <c r="T40" s="234" t="s">
        <v>125</v>
      </c>
    </row>
    <row r="41" spans="1:20" ht="18.75">
      <c r="A41" s="239" t="s">
        <v>199</v>
      </c>
      <c r="B41" s="234" t="s">
        <v>111</v>
      </c>
      <c r="C41" s="234" t="s">
        <v>125</v>
      </c>
      <c r="D41" s="234" t="s">
        <v>125</v>
      </c>
      <c r="E41" s="234" t="s">
        <v>125</v>
      </c>
      <c r="F41" s="234" t="s">
        <v>125</v>
      </c>
      <c r="G41" s="234" t="s">
        <v>125</v>
      </c>
      <c r="H41" s="234" t="s">
        <v>125</v>
      </c>
      <c r="I41" s="234" t="s">
        <v>125</v>
      </c>
      <c r="J41" s="234" t="s">
        <v>125</v>
      </c>
      <c r="K41" s="234" t="s">
        <v>111</v>
      </c>
      <c r="L41" s="234" t="s">
        <v>125</v>
      </c>
      <c r="M41" s="234" t="s">
        <v>125</v>
      </c>
      <c r="N41" s="234" t="s">
        <v>125</v>
      </c>
      <c r="O41" s="234" t="s">
        <v>125</v>
      </c>
      <c r="P41" s="234" t="s">
        <v>125</v>
      </c>
      <c r="Q41" s="234" t="s">
        <v>125</v>
      </c>
      <c r="R41" s="234" t="s">
        <v>125</v>
      </c>
      <c r="S41" s="234" t="s">
        <v>125</v>
      </c>
      <c r="T41" s="234" t="s">
        <v>111</v>
      </c>
    </row>
    <row r="42" spans="1:20" ht="19.5" thickBot="1">
      <c r="A42" s="240" t="s">
        <v>95</v>
      </c>
      <c r="B42" s="241" t="s">
        <v>111</v>
      </c>
      <c r="C42" s="241" t="s">
        <v>125</v>
      </c>
      <c r="D42" s="241" t="s">
        <v>125</v>
      </c>
      <c r="E42" s="241" t="s">
        <v>125</v>
      </c>
      <c r="F42" s="241" t="s">
        <v>125</v>
      </c>
      <c r="G42" s="241" t="s">
        <v>125</v>
      </c>
      <c r="H42" s="241" t="s">
        <v>125</v>
      </c>
      <c r="I42" s="241" t="s">
        <v>125</v>
      </c>
      <c r="J42" s="241" t="s">
        <v>125</v>
      </c>
      <c r="K42" s="241" t="s">
        <v>111</v>
      </c>
      <c r="L42" s="241" t="s">
        <v>125</v>
      </c>
      <c r="M42" s="241" t="s">
        <v>125</v>
      </c>
      <c r="N42" s="241" t="s">
        <v>125</v>
      </c>
      <c r="O42" s="241" t="s">
        <v>125</v>
      </c>
      <c r="P42" s="241" t="s">
        <v>125</v>
      </c>
      <c r="Q42" s="241" t="s">
        <v>125</v>
      </c>
      <c r="R42" s="241" t="s">
        <v>125</v>
      </c>
      <c r="S42" s="241" t="s">
        <v>125</v>
      </c>
      <c r="T42" s="241" t="s">
        <v>111</v>
      </c>
    </row>
    <row r="43" spans="1:20" ht="19.5" thickTop="1">
      <c r="A43" s="242">
        <v>5220000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</row>
    <row r="44" spans="1:20" ht="18.75">
      <c r="A44" s="238">
        <v>5220100</v>
      </c>
      <c r="B44" s="234" t="s">
        <v>125</v>
      </c>
      <c r="C44" s="234" t="s">
        <v>125</v>
      </c>
      <c r="D44" s="234" t="s">
        <v>125</v>
      </c>
      <c r="E44" s="234" t="s">
        <v>125</v>
      </c>
      <c r="F44" s="234" t="s">
        <v>125</v>
      </c>
      <c r="G44" s="234" t="s">
        <v>125</v>
      </c>
      <c r="H44" s="234" t="s">
        <v>125</v>
      </c>
      <c r="I44" s="234" t="s">
        <v>125</v>
      </c>
      <c r="J44" s="234" t="s">
        <v>125</v>
      </c>
      <c r="K44" s="234" t="s">
        <v>125</v>
      </c>
      <c r="L44" s="234" t="s">
        <v>125</v>
      </c>
      <c r="M44" s="234" t="s">
        <v>125</v>
      </c>
      <c r="N44" s="234" t="s">
        <v>125</v>
      </c>
      <c r="O44" s="234" t="s">
        <v>125</v>
      </c>
      <c r="P44" s="234" t="s">
        <v>125</v>
      </c>
      <c r="Q44" s="234" t="s">
        <v>125</v>
      </c>
      <c r="R44" s="234" t="s">
        <v>125</v>
      </c>
      <c r="S44" s="234" t="s">
        <v>125</v>
      </c>
      <c r="T44" s="234" t="s">
        <v>125</v>
      </c>
    </row>
    <row r="45" spans="1:20" ht="18.75">
      <c r="A45" s="238">
        <v>5220200</v>
      </c>
      <c r="B45" s="234" t="s">
        <v>125</v>
      </c>
      <c r="C45" s="234" t="s">
        <v>125</v>
      </c>
      <c r="D45" s="234" t="s">
        <v>125</v>
      </c>
      <c r="E45" s="234" t="s">
        <v>125</v>
      </c>
      <c r="F45" s="234" t="s">
        <v>125</v>
      </c>
      <c r="G45" s="234" t="s">
        <v>125</v>
      </c>
      <c r="H45" s="234" t="s">
        <v>125</v>
      </c>
      <c r="I45" s="234" t="s">
        <v>125</v>
      </c>
      <c r="J45" s="234" t="s">
        <v>125</v>
      </c>
      <c r="K45" s="234" t="s">
        <v>125</v>
      </c>
      <c r="L45" s="234" t="s">
        <v>125</v>
      </c>
      <c r="M45" s="234" t="s">
        <v>125</v>
      </c>
      <c r="N45" s="234" t="s">
        <v>125</v>
      </c>
      <c r="O45" s="234" t="s">
        <v>125</v>
      </c>
      <c r="P45" s="234" t="s">
        <v>125</v>
      </c>
      <c r="Q45" s="234" t="s">
        <v>125</v>
      </c>
      <c r="R45" s="234" t="s">
        <v>125</v>
      </c>
      <c r="S45" s="234" t="s">
        <v>125</v>
      </c>
      <c r="T45" s="234" t="s">
        <v>125</v>
      </c>
    </row>
    <row r="46" spans="1:20" ht="18.75">
      <c r="A46" s="238">
        <v>5220300</v>
      </c>
      <c r="B46" s="234" t="s">
        <v>125</v>
      </c>
      <c r="C46" s="234" t="s">
        <v>125</v>
      </c>
      <c r="D46" s="234" t="s">
        <v>125</v>
      </c>
      <c r="E46" s="234" t="s">
        <v>125</v>
      </c>
      <c r="F46" s="234" t="s">
        <v>125</v>
      </c>
      <c r="G46" s="234" t="s">
        <v>125</v>
      </c>
      <c r="H46" s="234" t="s">
        <v>125</v>
      </c>
      <c r="I46" s="234" t="s">
        <v>125</v>
      </c>
      <c r="J46" s="234" t="s">
        <v>125</v>
      </c>
      <c r="K46" s="234" t="s">
        <v>125</v>
      </c>
      <c r="L46" s="234" t="s">
        <v>125</v>
      </c>
      <c r="M46" s="234" t="s">
        <v>125</v>
      </c>
      <c r="N46" s="234" t="s">
        <v>125</v>
      </c>
      <c r="O46" s="234" t="s">
        <v>125</v>
      </c>
      <c r="P46" s="234" t="s">
        <v>125</v>
      </c>
      <c r="Q46" s="234" t="s">
        <v>125</v>
      </c>
      <c r="R46" s="234" t="s">
        <v>125</v>
      </c>
      <c r="S46" s="234" t="s">
        <v>125</v>
      </c>
      <c r="T46" s="234" t="s">
        <v>125</v>
      </c>
    </row>
    <row r="47" spans="1:20" ht="18.75">
      <c r="A47" s="238">
        <v>5220400</v>
      </c>
      <c r="B47" s="234" t="s">
        <v>125</v>
      </c>
      <c r="C47" s="234" t="s">
        <v>125</v>
      </c>
      <c r="D47" s="234" t="s">
        <v>125</v>
      </c>
      <c r="E47" s="234" t="s">
        <v>125</v>
      </c>
      <c r="F47" s="234" t="s">
        <v>125</v>
      </c>
      <c r="G47" s="234" t="s">
        <v>125</v>
      </c>
      <c r="H47" s="234" t="s">
        <v>125</v>
      </c>
      <c r="I47" s="234" t="s">
        <v>125</v>
      </c>
      <c r="J47" s="234" t="s">
        <v>125</v>
      </c>
      <c r="K47" s="234" t="s">
        <v>125</v>
      </c>
      <c r="L47" s="234" t="s">
        <v>125</v>
      </c>
      <c r="M47" s="234" t="s">
        <v>125</v>
      </c>
      <c r="N47" s="234" t="s">
        <v>125</v>
      </c>
      <c r="O47" s="234" t="s">
        <v>125</v>
      </c>
      <c r="P47" s="234" t="s">
        <v>125</v>
      </c>
      <c r="Q47" s="234" t="s">
        <v>125</v>
      </c>
      <c r="R47" s="234" t="s">
        <v>125</v>
      </c>
      <c r="S47" s="234" t="s">
        <v>125</v>
      </c>
      <c r="T47" s="234" t="s">
        <v>125</v>
      </c>
    </row>
    <row r="48" spans="1:20" ht="18.75">
      <c r="A48" s="233">
        <v>5220500</v>
      </c>
      <c r="B48" s="229" t="s">
        <v>111</v>
      </c>
      <c r="C48" s="229" t="s">
        <v>111</v>
      </c>
      <c r="D48" s="229" t="s">
        <v>111</v>
      </c>
      <c r="E48" s="229" t="s">
        <v>111</v>
      </c>
      <c r="F48" s="229" t="s">
        <v>111</v>
      </c>
      <c r="G48" s="229" t="s">
        <v>111</v>
      </c>
      <c r="H48" s="229" t="s">
        <v>111</v>
      </c>
      <c r="I48" s="229" t="s">
        <v>111</v>
      </c>
      <c r="J48" s="229" t="s">
        <v>111</v>
      </c>
      <c r="K48" s="229" t="s">
        <v>111</v>
      </c>
      <c r="L48" s="229" t="s">
        <v>111</v>
      </c>
      <c r="M48" s="229" t="s">
        <v>111</v>
      </c>
      <c r="N48" s="229" t="s">
        <v>111</v>
      </c>
      <c r="O48" s="229" t="s">
        <v>111</v>
      </c>
      <c r="P48" s="229" t="s">
        <v>111</v>
      </c>
      <c r="Q48" s="229" t="s">
        <v>111</v>
      </c>
      <c r="R48" s="229" t="s">
        <v>111</v>
      </c>
      <c r="S48" s="229" t="s">
        <v>111</v>
      </c>
      <c r="T48" s="229" t="s">
        <v>111</v>
      </c>
    </row>
    <row r="49" spans="1:20" ht="18.75">
      <c r="A49" s="238">
        <v>5220600</v>
      </c>
      <c r="B49" s="234" t="s">
        <v>125</v>
      </c>
      <c r="C49" s="234" t="s">
        <v>125</v>
      </c>
      <c r="D49" s="234" t="s">
        <v>125</v>
      </c>
      <c r="E49" s="234" t="s">
        <v>125</v>
      </c>
      <c r="F49" s="234" t="s">
        <v>125</v>
      </c>
      <c r="G49" s="234" t="s">
        <v>125</v>
      </c>
      <c r="H49" s="234" t="s">
        <v>125</v>
      </c>
      <c r="I49" s="234" t="s">
        <v>125</v>
      </c>
      <c r="J49" s="234" t="s">
        <v>125</v>
      </c>
      <c r="K49" s="234" t="s">
        <v>125</v>
      </c>
      <c r="L49" s="234" t="s">
        <v>125</v>
      </c>
      <c r="M49" s="234" t="s">
        <v>125</v>
      </c>
      <c r="N49" s="234" t="s">
        <v>125</v>
      </c>
      <c r="O49" s="234" t="s">
        <v>125</v>
      </c>
      <c r="P49" s="234" t="s">
        <v>125</v>
      </c>
      <c r="Q49" s="234" t="s">
        <v>125</v>
      </c>
      <c r="R49" s="234" t="s">
        <v>125</v>
      </c>
      <c r="S49" s="234" t="s">
        <v>125</v>
      </c>
      <c r="T49" s="234" t="s">
        <v>125</v>
      </c>
    </row>
    <row r="50" spans="1:20" ht="18.75">
      <c r="A50" s="238">
        <v>5220700</v>
      </c>
      <c r="B50" s="234" t="s">
        <v>125</v>
      </c>
      <c r="C50" s="234" t="s">
        <v>125</v>
      </c>
      <c r="D50" s="234" t="s">
        <v>125</v>
      </c>
      <c r="E50" s="234" t="s">
        <v>125</v>
      </c>
      <c r="F50" s="234" t="s">
        <v>125</v>
      </c>
      <c r="G50" s="234" t="s">
        <v>125</v>
      </c>
      <c r="H50" s="234" t="s">
        <v>125</v>
      </c>
      <c r="I50" s="234" t="s">
        <v>125</v>
      </c>
      <c r="J50" s="234" t="s">
        <v>125</v>
      </c>
      <c r="K50" s="234" t="s">
        <v>125</v>
      </c>
      <c r="L50" s="234" t="s">
        <v>125</v>
      </c>
      <c r="M50" s="234" t="s">
        <v>125</v>
      </c>
      <c r="N50" s="234" t="s">
        <v>125</v>
      </c>
      <c r="O50" s="234" t="s">
        <v>125</v>
      </c>
      <c r="P50" s="234" t="s">
        <v>125</v>
      </c>
      <c r="Q50" s="234" t="s">
        <v>125</v>
      </c>
      <c r="R50" s="234" t="s">
        <v>125</v>
      </c>
      <c r="S50" s="234" t="s">
        <v>125</v>
      </c>
      <c r="T50" s="234" t="s">
        <v>125</v>
      </c>
    </row>
    <row r="51" spans="1:20" ht="18.75">
      <c r="A51" s="238" t="s">
        <v>199</v>
      </c>
      <c r="B51" s="234" t="s">
        <v>125</v>
      </c>
      <c r="C51" s="234" t="s">
        <v>125</v>
      </c>
      <c r="D51" s="234" t="s">
        <v>125</v>
      </c>
      <c r="E51" s="234" t="s">
        <v>125</v>
      </c>
      <c r="F51" s="234" t="s">
        <v>125</v>
      </c>
      <c r="G51" s="234" t="s">
        <v>125</v>
      </c>
      <c r="H51" s="234" t="s">
        <v>125</v>
      </c>
      <c r="I51" s="234" t="s">
        <v>125</v>
      </c>
      <c r="J51" s="234" t="s">
        <v>125</v>
      </c>
      <c r="K51" s="234" t="s">
        <v>125</v>
      </c>
      <c r="L51" s="234" t="s">
        <v>125</v>
      </c>
      <c r="M51" s="234" t="s">
        <v>125</v>
      </c>
      <c r="N51" s="234" t="s">
        <v>125</v>
      </c>
      <c r="O51" s="234" t="s">
        <v>125</v>
      </c>
      <c r="P51" s="234" t="s">
        <v>125</v>
      </c>
      <c r="Q51" s="234" t="s">
        <v>125</v>
      </c>
      <c r="R51" s="234" t="s">
        <v>125</v>
      </c>
      <c r="S51" s="234" t="s">
        <v>125</v>
      </c>
      <c r="T51" s="234" t="s">
        <v>125</v>
      </c>
    </row>
    <row r="52" spans="1:20" ht="19.5" thickBot="1">
      <c r="A52" s="244" t="s">
        <v>95</v>
      </c>
      <c r="B52" s="241" t="s">
        <v>125</v>
      </c>
      <c r="C52" s="241" t="s">
        <v>125</v>
      </c>
      <c r="D52" s="241" t="s">
        <v>125</v>
      </c>
      <c r="E52" s="241" t="s">
        <v>125</v>
      </c>
      <c r="F52" s="241" t="s">
        <v>125</v>
      </c>
      <c r="G52" s="241" t="s">
        <v>125</v>
      </c>
      <c r="H52" s="241" t="s">
        <v>125</v>
      </c>
      <c r="I52" s="241" t="s">
        <v>125</v>
      </c>
      <c r="J52" s="241" t="s">
        <v>125</v>
      </c>
      <c r="K52" s="241" t="s">
        <v>125</v>
      </c>
      <c r="L52" s="241" t="s">
        <v>125</v>
      </c>
      <c r="M52" s="241" t="s">
        <v>125</v>
      </c>
      <c r="N52" s="241" t="s">
        <v>125</v>
      </c>
      <c r="O52" s="241" t="s">
        <v>125</v>
      </c>
      <c r="P52" s="241" t="s">
        <v>125</v>
      </c>
      <c r="Q52" s="241" t="s">
        <v>125</v>
      </c>
      <c r="R52" s="241" t="s">
        <v>125</v>
      </c>
      <c r="S52" s="241" t="s">
        <v>125</v>
      </c>
      <c r="T52" s="241" t="s">
        <v>125</v>
      </c>
    </row>
    <row r="53" ht="19.5" thickTop="1"/>
    <row r="57" spans="1:20" ht="25.5" customHeight="1">
      <c r="A57" s="489" t="s">
        <v>176</v>
      </c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</row>
    <row r="58" spans="1:20" ht="23.25" customHeight="1">
      <c r="A58" s="490" t="s">
        <v>317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</row>
    <row r="59" spans="1:20" ht="21.75" customHeight="1">
      <c r="A59" s="490" t="s">
        <v>358</v>
      </c>
      <c r="B59" s="490"/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</row>
    <row r="60" spans="1:20" ht="21">
      <c r="A60" s="88"/>
      <c r="B60" s="246"/>
      <c r="C60" s="246"/>
      <c r="D60" s="246"/>
      <c r="E60" s="246"/>
      <c r="F60" s="246"/>
      <c r="G60" s="246"/>
      <c r="H60" s="246"/>
      <c r="I60" s="247"/>
      <c r="J60" s="491"/>
      <c r="K60" s="491"/>
      <c r="L60" s="246"/>
      <c r="M60" s="246"/>
      <c r="N60" s="246"/>
      <c r="O60" s="246"/>
      <c r="P60" s="246"/>
      <c r="Q60" s="246"/>
      <c r="R60" s="246"/>
      <c r="S60" s="246"/>
      <c r="T60" s="246"/>
    </row>
    <row r="61" spans="1:20" ht="18.75">
      <c r="A61" s="228" t="s">
        <v>178</v>
      </c>
      <c r="B61" s="492" t="s">
        <v>179</v>
      </c>
      <c r="C61" s="493"/>
      <c r="D61" s="494" t="s">
        <v>128</v>
      </c>
      <c r="E61" s="495"/>
      <c r="F61" s="494" t="s">
        <v>129</v>
      </c>
      <c r="G61" s="495"/>
      <c r="H61" s="494" t="s">
        <v>130</v>
      </c>
      <c r="I61" s="495"/>
      <c r="J61" s="229" t="s">
        <v>131</v>
      </c>
      <c r="K61" s="493" t="s">
        <v>132</v>
      </c>
      <c r="L61" s="493"/>
      <c r="M61" s="487">
        <v>250</v>
      </c>
      <c r="N61" s="496"/>
      <c r="O61" s="493" t="s">
        <v>134</v>
      </c>
      <c r="P61" s="493"/>
      <c r="Q61" s="487" t="s">
        <v>135</v>
      </c>
      <c r="R61" s="496"/>
      <c r="S61" s="229" t="s">
        <v>136</v>
      </c>
      <c r="T61" s="497" t="s">
        <v>48</v>
      </c>
    </row>
    <row r="62" spans="1:20" ht="47.25">
      <c r="A62" s="233" t="s">
        <v>180</v>
      </c>
      <c r="B62" s="234" t="s">
        <v>181</v>
      </c>
      <c r="C62" s="234" t="s">
        <v>182</v>
      </c>
      <c r="D62" s="235" t="s">
        <v>183</v>
      </c>
      <c r="E62" s="235" t="s">
        <v>184</v>
      </c>
      <c r="F62" s="235" t="s">
        <v>185</v>
      </c>
      <c r="G62" s="235" t="s">
        <v>186</v>
      </c>
      <c r="H62" s="235" t="s">
        <v>187</v>
      </c>
      <c r="I62" s="235" t="s">
        <v>188</v>
      </c>
      <c r="J62" s="234" t="s">
        <v>189</v>
      </c>
      <c r="K62" s="234" t="s">
        <v>190</v>
      </c>
      <c r="L62" s="234" t="s">
        <v>191</v>
      </c>
      <c r="M62" s="234" t="s">
        <v>192</v>
      </c>
      <c r="N62" s="234" t="s">
        <v>193</v>
      </c>
      <c r="O62" s="234" t="s">
        <v>194</v>
      </c>
      <c r="P62" s="234" t="s">
        <v>195</v>
      </c>
      <c r="Q62" s="234" t="s">
        <v>196</v>
      </c>
      <c r="R62" s="235" t="s">
        <v>197</v>
      </c>
      <c r="S62" s="234" t="s">
        <v>198</v>
      </c>
      <c r="T62" s="498"/>
    </row>
    <row r="63" spans="1:20" ht="18.75">
      <c r="A63" s="237">
        <v>5210000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</row>
    <row r="64" spans="1:20" ht="18.75">
      <c r="A64" s="238">
        <v>5210100</v>
      </c>
      <c r="B64" s="234" t="s">
        <v>111</v>
      </c>
      <c r="C64" s="234" t="s">
        <v>125</v>
      </c>
      <c r="D64" s="234" t="s">
        <v>125</v>
      </c>
      <c r="E64" s="234" t="s">
        <v>125</v>
      </c>
      <c r="F64" s="234" t="s">
        <v>125</v>
      </c>
      <c r="G64" s="234" t="s">
        <v>125</v>
      </c>
      <c r="H64" s="234" t="s">
        <v>125</v>
      </c>
      <c r="I64" s="234" t="s">
        <v>125</v>
      </c>
      <c r="J64" s="234" t="s">
        <v>125</v>
      </c>
      <c r="K64" s="234" t="s">
        <v>125</v>
      </c>
      <c r="L64" s="234" t="s">
        <v>125</v>
      </c>
      <c r="M64" s="234" t="s">
        <v>125</v>
      </c>
      <c r="N64" s="234" t="s">
        <v>125</v>
      </c>
      <c r="O64" s="234" t="s">
        <v>125</v>
      </c>
      <c r="P64" s="234" t="s">
        <v>125</v>
      </c>
      <c r="Q64" s="234" t="s">
        <v>125</v>
      </c>
      <c r="R64" s="234" t="s">
        <v>125</v>
      </c>
      <c r="S64" s="234" t="s">
        <v>125</v>
      </c>
      <c r="T64" s="234" t="s">
        <v>111</v>
      </c>
    </row>
    <row r="65" spans="1:20" ht="18.75">
      <c r="A65" s="238">
        <v>5210200</v>
      </c>
      <c r="B65" s="234" t="s">
        <v>125</v>
      </c>
      <c r="C65" s="234" t="s">
        <v>125</v>
      </c>
      <c r="D65" s="234" t="s">
        <v>125</v>
      </c>
      <c r="E65" s="234" t="s">
        <v>125</v>
      </c>
      <c r="F65" s="234" t="s">
        <v>125</v>
      </c>
      <c r="G65" s="234" t="s">
        <v>125</v>
      </c>
      <c r="H65" s="234" t="s">
        <v>125</v>
      </c>
      <c r="I65" s="234" t="s">
        <v>125</v>
      </c>
      <c r="J65" s="234" t="s">
        <v>125</v>
      </c>
      <c r="K65" s="234" t="s">
        <v>111</v>
      </c>
      <c r="L65" s="234" t="s">
        <v>125</v>
      </c>
      <c r="M65" s="234" t="s">
        <v>125</v>
      </c>
      <c r="N65" s="234" t="s">
        <v>125</v>
      </c>
      <c r="O65" s="234" t="s">
        <v>125</v>
      </c>
      <c r="P65" s="234" t="s">
        <v>125</v>
      </c>
      <c r="Q65" s="234" t="s">
        <v>125</v>
      </c>
      <c r="R65" s="234" t="s">
        <v>125</v>
      </c>
      <c r="S65" s="234" t="s">
        <v>125</v>
      </c>
      <c r="T65" s="234" t="s">
        <v>111</v>
      </c>
    </row>
    <row r="66" spans="1:20" ht="18.75">
      <c r="A66" s="238">
        <v>5210300</v>
      </c>
      <c r="B66" s="234" t="s">
        <v>125</v>
      </c>
      <c r="C66" s="234" t="s">
        <v>125</v>
      </c>
      <c r="D66" s="234" t="s">
        <v>125</v>
      </c>
      <c r="E66" s="234" t="s">
        <v>125</v>
      </c>
      <c r="F66" s="234" t="s">
        <v>125</v>
      </c>
      <c r="G66" s="234" t="s">
        <v>125</v>
      </c>
      <c r="H66" s="234" t="s">
        <v>125</v>
      </c>
      <c r="I66" s="234" t="s">
        <v>125</v>
      </c>
      <c r="J66" s="234" t="s">
        <v>125</v>
      </c>
      <c r="K66" s="234" t="s">
        <v>125</v>
      </c>
      <c r="L66" s="234" t="s">
        <v>125</v>
      </c>
      <c r="M66" s="234" t="s">
        <v>125</v>
      </c>
      <c r="N66" s="234" t="s">
        <v>125</v>
      </c>
      <c r="O66" s="234" t="s">
        <v>125</v>
      </c>
      <c r="P66" s="234" t="s">
        <v>125</v>
      </c>
      <c r="Q66" s="234" t="s">
        <v>125</v>
      </c>
      <c r="R66" s="234" t="s">
        <v>125</v>
      </c>
      <c r="S66" s="234" t="s">
        <v>125</v>
      </c>
      <c r="T66" s="234" t="s">
        <v>125</v>
      </c>
    </row>
    <row r="67" spans="1:20" ht="18.75">
      <c r="A67" s="238">
        <v>5210400</v>
      </c>
      <c r="B67" s="234" t="s">
        <v>125</v>
      </c>
      <c r="C67" s="234" t="s">
        <v>125</v>
      </c>
      <c r="D67" s="234" t="s">
        <v>125</v>
      </c>
      <c r="E67" s="234" t="s">
        <v>125</v>
      </c>
      <c r="F67" s="234" t="s">
        <v>125</v>
      </c>
      <c r="G67" s="234" t="s">
        <v>125</v>
      </c>
      <c r="H67" s="234" t="s">
        <v>125</v>
      </c>
      <c r="I67" s="234" t="s">
        <v>125</v>
      </c>
      <c r="J67" s="234" t="s">
        <v>125</v>
      </c>
      <c r="K67" s="234" t="s">
        <v>125</v>
      </c>
      <c r="L67" s="234" t="s">
        <v>125</v>
      </c>
      <c r="M67" s="234" t="s">
        <v>125</v>
      </c>
      <c r="N67" s="234" t="s">
        <v>125</v>
      </c>
      <c r="O67" s="234" t="s">
        <v>125</v>
      </c>
      <c r="P67" s="234" t="s">
        <v>125</v>
      </c>
      <c r="Q67" s="234" t="s">
        <v>125</v>
      </c>
      <c r="R67" s="234" t="s">
        <v>125</v>
      </c>
      <c r="S67" s="234" t="s">
        <v>125</v>
      </c>
      <c r="T67" s="234" t="s">
        <v>125</v>
      </c>
    </row>
    <row r="68" spans="1:20" ht="18.75">
      <c r="A68" s="238">
        <v>5210600</v>
      </c>
      <c r="B68" s="234" t="s">
        <v>125</v>
      </c>
      <c r="C68" s="234" t="s">
        <v>125</v>
      </c>
      <c r="D68" s="234" t="s">
        <v>125</v>
      </c>
      <c r="E68" s="234" t="s">
        <v>125</v>
      </c>
      <c r="F68" s="234" t="s">
        <v>125</v>
      </c>
      <c r="G68" s="234" t="s">
        <v>125</v>
      </c>
      <c r="H68" s="234" t="s">
        <v>125</v>
      </c>
      <c r="I68" s="234" t="s">
        <v>125</v>
      </c>
      <c r="J68" s="234" t="s">
        <v>125</v>
      </c>
      <c r="K68" s="234" t="s">
        <v>125</v>
      </c>
      <c r="L68" s="234" t="s">
        <v>125</v>
      </c>
      <c r="M68" s="234" t="s">
        <v>125</v>
      </c>
      <c r="N68" s="234" t="s">
        <v>125</v>
      </c>
      <c r="O68" s="234" t="s">
        <v>125</v>
      </c>
      <c r="P68" s="234" t="s">
        <v>125</v>
      </c>
      <c r="Q68" s="234" t="s">
        <v>125</v>
      </c>
      <c r="R68" s="234" t="s">
        <v>125</v>
      </c>
      <c r="S68" s="234" t="s">
        <v>125</v>
      </c>
      <c r="T68" s="234" t="s">
        <v>125</v>
      </c>
    </row>
    <row r="69" spans="1:20" ht="18.75">
      <c r="A69" s="239" t="s">
        <v>199</v>
      </c>
      <c r="B69" s="234" t="s">
        <v>111</v>
      </c>
      <c r="C69" s="234" t="s">
        <v>125</v>
      </c>
      <c r="D69" s="234" t="s">
        <v>125</v>
      </c>
      <c r="E69" s="234" t="s">
        <v>125</v>
      </c>
      <c r="F69" s="234" t="s">
        <v>125</v>
      </c>
      <c r="G69" s="234" t="s">
        <v>125</v>
      </c>
      <c r="H69" s="234" t="s">
        <v>125</v>
      </c>
      <c r="I69" s="234" t="s">
        <v>125</v>
      </c>
      <c r="J69" s="234" t="s">
        <v>125</v>
      </c>
      <c r="K69" s="234" t="s">
        <v>111</v>
      </c>
      <c r="L69" s="234" t="s">
        <v>125</v>
      </c>
      <c r="M69" s="234" t="s">
        <v>125</v>
      </c>
      <c r="N69" s="234" t="s">
        <v>125</v>
      </c>
      <c r="O69" s="234" t="s">
        <v>125</v>
      </c>
      <c r="P69" s="234" t="s">
        <v>125</v>
      </c>
      <c r="Q69" s="234" t="s">
        <v>125</v>
      </c>
      <c r="R69" s="234" t="s">
        <v>125</v>
      </c>
      <c r="S69" s="234" t="s">
        <v>125</v>
      </c>
      <c r="T69" s="234" t="s">
        <v>111</v>
      </c>
    </row>
    <row r="70" spans="1:20" ht="19.5" thickBot="1">
      <c r="A70" s="240" t="s">
        <v>95</v>
      </c>
      <c r="B70" s="241" t="s">
        <v>111</v>
      </c>
      <c r="C70" s="241" t="s">
        <v>125</v>
      </c>
      <c r="D70" s="241" t="s">
        <v>125</v>
      </c>
      <c r="E70" s="241" t="s">
        <v>125</v>
      </c>
      <c r="F70" s="241" t="s">
        <v>125</v>
      </c>
      <c r="G70" s="241" t="s">
        <v>125</v>
      </c>
      <c r="H70" s="241" t="s">
        <v>125</v>
      </c>
      <c r="I70" s="241" t="s">
        <v>125</v>
      </c>
      <c r="J70" s="241" t="s">
        <v>125</v>
      </c>
      <c r="K70" s="241" t="s">
        <v>111</v>
      </c>
      <c r="L70" s="241" t="s">
        <v>125</v>
      </c>
      <c r="M70" s="241" t="s">
        <v>125</v>
      </c>
      <c r="N70" s="241" t="s">
        <v>125</v>
      </c>
      <c r="O70" s="241" t="s">
        <v>125</v>
      </c>
      <c r="P70" s="241" t="s">
        <v>125</v>
      </c>
      <c r="Q70" s="241" t="s">
        <v>125</v>
      </c>
      <c r="R70" s="241" t="s">
        <v>125</v>
      </c>
      <c r="S70" s="241" t="s">
        <v>125</v>
      </c>
      <c r="T70" s="241" t="s">
        <v>111</v>
      </c>
    </row>
    <row r="71" spans="1:20" ht="19.5" thickTop="1">
      <c r="A71" s="242">
        <v>5220000</v>
      </c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</row>
    <row r="72" spans="1:20" ht="18.75">
      <c r="A72" s="238">
        <v>5220100</v>
      </c>
      <c r="B72" s="234" t="s">
        <v>125</v>
      </c>
      <c r="C72" s="234" t="s">
        <v>125</v>
      </c>
      <c r="D72" s="234" t="s">
        <v>125</v>
      </c>
      <c r="E72" s="234" t="s">
        <v>125</v>
      </c>
      <c r="F72" s="234" t="s">
        <v>125</v>
      </c>
      <c r="G72" s="234" t="s">
        <v>125</v>
      </c>
      <c r="H72" s="234" t="s">
        <v>125</v>
      </c>
      <c r="I72" s="234" t="s">
        <v>125</v>
      </c>
      <c r="J72" s="234" t="s">
        <v>125</v>
      </c>
      <c r="K72" s="234" t="s">
        <v>125</v>
      </c>
      <c r="L72" s="234" t="s">
        <v>125</v>
      </c>
      <c r="M72" s="234" t="s">
        <v>125</v>
      </c>
      <c r="N72" s="234" t="s">
        <v>125</v>
      </c>
      <c r="O72" s="234" t="s">
        <v>125</v>
      </c>
      <c r="P72" s="234" t="s">
        <v>125</v>
      </c>
      <c r="Q72" s="234" t="s">
        <v>125</v>
      </c>
      <c r="R72" s="234" t="s">
        <v>125</v>
      </c>
      <c r="S72" s="234" t="s">
        <v>125</v>
      </c>
      <c r="T72" s="234" t="s">
        <v>125</v>
      </c>
    </row>
    <row r="73" spans="1:20" ht="18.75">
      <c r="A73" s="238">
        <v>5220200</v>
      </c>
      <c r="B73" s="234" t="s">
        <v>125</v>
      </c>
      <c r="C73" s="234" t="s">
        <v>125</v>
      </c>
      <c r="D73" s="234" t="s">
        <v>125</v>
      </c>
      <c r="E73" s="234" t="s">
        <v>125</v>
      </c>
      <c r="F73" s="234" t="s">
        <v>125</v>
      </c>
      <c r="G73" s="234" t="s">
        <v>125</v>
      </c>
      <c r="H73" s="234" t="s">
        <v>125</v>
      </c>
      <c r="I73" s="234" t="s">
        <v>125</v>
      </c>
      <c r="J73" s="234" t="s">
        <v>125</v>
      </c>
      <c r="K73" s="234" t="s">
        <v>125</v>
      </c>
      <c r="L73" s="234" t="s">
        <v>125</v>
      </c>
      <c r="M73" s="234" t="s">
        <v>125</v>
      </c>
      <c r="N73" s="234" t="s">
        <v>125</v>
      </c>
      <c r="O73" s="234" t="s">
        <v>125</v>
      </c>
      <c r="P73" s="234" t="s">
        <v>125</v>
      </c>
      <c r="Q73" s="234" t="s">
        <v>125</v>
      </c>
      <c r="R73" s="234" t="s">
        <v>125</v>
      </c>
      <c r="S73" s="234" t="s">
        <v>125</v>
      </c>
      <c r="T73" s="234" t="s">
        <v>125</v>
      </c>
    </row>
    <row r="74" spans="1:20" ht="18.75">
      <c r="A74" s="238">
        <v>5220300</v>
      </c>
      <c r="B74" s="234" t="s">
        <v>125</v>
      </c>
      <c r="C74" s="234" t="s">
        <v>125</v>
      </c>
      <c r="D74" s="234" t="s">
        <v>125</v>
      </c>
      <c r="E74" s="234" t="s">
        <v>125</v>
      </c>
      <c r="F74" s="234" t="s">
        <v>125</v>
      </c>
      <c r="G74" s="234" t="s">
        <v>125</v>
      </c>
      <c r="H74" s="234" t="s">
        <v>125</v>
      </c>
      <c r="I74" s="234" t="s">
        <v>125</v>
      </c>
      <c r="J74" s="234" t="s">
        <v>125</v>
      </c>
      <c r="K74" s="234" t="s">
        <v>125</v>
      </c>
      <c r="L74" s="234" t="s">
        <v>125</v>
      </c>
      <c r="M74" s="234" t="s">
        <v>125</v>
      </c>
      <c r="N74" s="234" t="s">
        <v>125</v>
      </c>
      <c r="O74" s="234" t="s">
        <v>125</v>
      </c>
      <c r="P74" s="234" t="s">
        <v>125</v>
      </c>
      <c r="Q74" s="234" t="s">
        <v>125</v>
      </c>
      <c r="R74" s="234" t="s">
        <v>125</v>
      </c>
      <c r="S74" s="234" t="s">
        <v>125</v>
      </c>
      <c r="T74" s="234" t="s">
        <v>125</v>
      </c>
    </row>
    <row r="75" spans="1:20" ht="18.75">
      <c r="A75" s="238">
        <v>5220400</v>
      </c>
      <c r="B75" s="234" t="s">
        <v>125</v>
      </c>
      <c r="C75" s="234" t="s">
        <v>125</v>
      </c>
      <c r="D75" s="234" t="s">
        <v>125</v>
      </c>
      <c r="E75" s="234" t="s">
        <v>125</v>
      </c>
      <c r="F75" s="234" t="s">
        <v>125</v>
      </c>
      <c r="G75" s="234" t="s">
        <v>125</v>
      </c>
      <c r="H75" s="234" t="s">
        <v>125</v>
      </c>
      <c r="I75" s="234" t="s">
        <v>125</v>
      </c>
      <c r="J75" s="234" t="s">
        <v>125</v>
      </c>
      <c r="K75" s="234" t="s">
        <v>125</v>
      </c>
      <c r="L75" s="234" t="s">
        <v>125</v>
      </c>
      <c r="M75" s="234" t="s">
        <v>125</v>
      </c>
      <c r="N75" s="234" t="s">
        <v>125</v>
      </c>
      <c r="O75" s="234" t="s">
        <v>125</v>
      </c>
      <c r="P75" s="234" t="s">
        <v>125</v>
      </c>
      <c r="Q75" s="234" t="s">
        <v>125</v>
      </c>
      <c r="R75" s="234" t="s">
        <v>125</v>
      </c>
      <c r="S75" s="234" t="s">
        <v>125</v>
      </c>
      <c r="T75" s="234" t="s">
        <v>125</v>
      </c>
    </row>
    <row r="76" spans="1:20" ht="18.75">
      <c r="A76" s="233">
        <v>5220500</v>
      </c>
      <c r="B76" s="229" t="s">
        <v>111</v>
      </c>
      <c r="C76" s="229" t="s">
        <v>111</v>
      </c>
      <c r="D76" s="229" t="s">
        <v>111</v>
      </c>
      <c r="E76" s="229" t="s">
        <v>111</v>
      </c>
      <c r="F76" s="229" t="s">
        <v>111</v>
      </c>
      <c r="G76" s="229" t="s">
        <v>111</v>
      </c>
      <c r="H76" s="229" t="s">
        <v>111</v>
      </c>
      <c r="I76" s="229" t="s">
        <v>111</v>
      </c>
      <c r="J76" s="229" t="s">
        <v>111</v>
      </c>
      <c r="K76" s="229" t="s">
        <v>111</v>
      </c>
      <c r="L76" s="229" t="s">
        <v>111</v>
      </c>
      <c r="M76" s="229" t="s">
        <v>111</v>
      </c>
      <c r="N76" s="229" t="s">
        <v>111</v>
      </c>
      <c r="O76" s="229" t="s">
        <v>111</v>
      </c>
      <c r="P76" s="229" t="s">
        <v>111</v>
      </c>
      <c r="Q76" s="229" t="s">
        <v>111</v>
      </c>
      <c r="R76" s="229" t="s">
        <v>111</v>
      </c>
      <c r="S76" s="229" t="s">
        <v>111</v>
      </c>
      <c r="T76" s="229" t="s">
        <v>111</v>
      </c>
    </row>
    <row r="77" spans="1:20" ht="18.75">
      <c r="A77" s="238">
        <v>5220600</v>
      </c>
      <c r="B77" s="234" t="s">
        <v>125</v>
      </c>
      <c r="C77" s="234" t="s">
        <v>125</v>
      </c>
      <c r="D77" s="234" t="s">
        <v>125</v>
      </c>
      <c r="E77" s="234" t="s">
        <v>125</v>
      </c>
      <c r="F77" s="234" t="s">
        <v>125</v>
      </c>
      <c r="G77" s="234" t="s">
        <v>125</v>
      </c>
      <c r="H77" s="234" t="s">
        <v>125</v>
      </c>
      <c r="I77" s="234" t="s">
        <v>125</v>
      </c>
      <c r="J77" s="234" t="s">
        <v>125</v>
      </c>
      <c r="K77" s="234" t="s">
        <v>125</v>
      </c>
      <c r="L77" s="234" t="s">
        <v>125</v>
      </c>
      <c r="M77" s="234" t="s">
        <v>125</v>
      </c>
      <c r="N77" s="234" t="s">
        <v>125</v>
      </c>
      <c r="O77" s="234" t="s">
        <v>125</v>
      </c>
      <c r="P77" s="234" t="s">
        <v>125</v>
      </c>
      <c r="Q77" s="234" t="s">
        <v>125</v>
      </c>
      <c r="R77" s="234" t="s">
        <v>125</v>
      </c>
      <c r="S77" s="234" t="s">
        <v>125</v>
      </c>
      <c r="T77" s="234" t="s">
        <v>125</v>
      </c>
    </row>
    <row r="78" spans="1:20" ht="18.75">
      <c r="A78" s="238">
        <v>5220700</v>
      </c>
      <c r="B78" s="234" t="s">
        <v>125</v>
      </c>
      <c r="C78" s="234" t="s">
        <v>125</v>
      </c>
      <c r="D78" s="234" t="s">
        <v>125</v>
      </c>
      <c r="E78" s="234" t="s">
        <v>125</v>
      </c>
      <c r="F78" s="234" t="s">
        <v>125</v>
      </c>
      <c r="G78" s="234" t="s">
        <v>125</v>
      </c>
      <c r="H78" s="234" t="s">
        <v>125</v>
      </c>
      <c r="I78" s="234" t="s">
        <v>125</v>
      </c>
      <c r="J78" s="234" t="s">
        <v>125</v>
      </c>
      <c r="K78" s="234" t="s">
        <v>125</v>
      </c>
      <c r="L78" s="234" t="s">
        <v>125</v>
      </c>
      <c r="M78" s="234" t="s">
        <v>125</v>
      </c>
      <c r="N78" s="234" t="s">
        <v>125</v>
      </c>
      <c r="O78" s="234" t="s">
        <v>125</v>
      </c>
      <c r="P78" s="234" t="s">
        <v>125</v>
      </c>
      <c r="Q78" s="234" t="s">
        <v>125</v>
      </c>
      <c r="R78" s="234" t="s">
        <v>125</v>
      </c>
      <c r="S78" s="234" t="s">
        <v>125</v>
      </c>
      <c r="T78" s="234" t="s">
        <v>125</v>
      </c>
    </row>
    <row r="79" spans="1:20" ht="18.75">
      <c r="A79" s="238" t="s">
        <v>199</v>
      </c>
      <c r="B79" s="234" t="s">
        <v>125</v>
      </c>
      <c r="C79" s="234" t="s">
        <v>125</v>
      </c>
      <c r="D79" s="234" t="s">
        <v>125</v>
      </c>
      <c r="E79" s="234" t="s">
        <v>125</v>
      </c>
      <c r="F79" s="234" t="s">
        <v>125</v>
      </c>
      <c r="G79" s="234" t="s">
        <v>125</v>
      </c>
      <c r="H79" s="234" t="s">
        <v>125</v>
      </c>
      <c r="I79" s="234" t="s">
        <v>125</v>
      </c>
      <c r="J79" s="234" t="s">
        <v>125</v>
      </c>
      <c r="K79" s="234" t="s">
        <v>125</v>
      </c>
      <c r="L79" s="234" t="s">
        <v>125</v>
      </c>
      <c r="M79" s="234" t="s">
        <v>125</v>
      </c>
      <c r="N79" s="234" t="s">
        <v>125</v>
      </c>
      <c r="O79" s="234" t="s">
        <v>125</v>
      </c>
      <c r="P79" s="234" t="s">
        <v>125</v>
      </c>
      <c r="Q79" s="234" t="s">
        <v>125</v>
      </c>
      <c r="R79" s="234" t="s">
        <v>125</v>
      </c>
      <c r="S79" s="234" t="s">
        <v>125</v>
      </c>
      <c r="T79" s="234" t="s">
        <v>125</v>
      </c>
    </row>
    <row r="80" spans="1:20" ht="19.5" thickBot="1">
      <c r="A80" s="244" t="s">
        <v>95</v>
      </c>
      <c r="B80" s="241" t="s">
        <v>125</v>
      </c>
      <c r="C80" s="241" t="s">
        <v>125</v>
      </c>
      <c r="D80" s="241" t="s">
        <v>125</v>
      </c>
      <c r="E80" s="241" t="s">
        <v>125</v>
      </c>
      <c r="F80" s="241" t="s">
        <v>125</v>
      </c>
      <c r="G80" s="241" t="s">
        <v>125</v>
      </c>
      <c r="H80" s="241" t="s">
        <v>125</v>
      </c>
      <c r="I80" s="241" t="s">
        <v>125</v>
      </c>
      <c r="J80" s="241" t="s">
        <v>125</v>
      </c>
      <c r="K80" s="241" t="s">
        <v>125</v>
      </c>
      <c r="L80" s="241" t="s">
        <v>125</v>
      </c>
      <c r="M80" s="241" t="s">
        <v>125</v>
      </c>
      <c r="N80" s="241" t="s">
        <v>125</v>
      </c>
      <c r="O80" s="241" t="s">
        <v>125</v>
      </c>
      <c r="P80" s="241" t="s">
        <v>125</v>
      </c>
      <c r="Q80" s="241" t="s">
        <v>125</v>
      </c>
      <c r="R80" s="241" t="s">
        <v>125</v>
      </c>
      <c r="S80" s="241" t="s">
        <v>125</v>
      </c>
      <c r="T80" s="241" t="s">
        <v>125</v>
      </c>
    </row>
    <row r="81" ht="19.5" thickTop="1"/>
  </sheetData>
  <sheetProtection/>
  <mergeCells count="38">
    <mergeCell ref="A59:T59"/>
    <mergeCell ref="J60:K60"/>
    <mergeCell ref="B61:C61"/>
    <mergeCell ref="D61:E61"/>
    <mergeCell ref="F61:G61"/>
    <mergeCell ref="H61:I61"/>
    <mergeCell ref="K61:L61"/>
    <mergeCell ref="M61:N61"/>
    <mergeCell ref="Q33:R33"/>
    <mergeCell ref="T33:T34"/>
    <mergeCell ref="A29:T29"/>
    <mergeCell ref="A30:T30"/>
    <mergeCell ref="A31:T31"/>
    <mergeCell ref="O61:P61"/>
    <mergeCell ref="Q61:R61"/>
    <mergeCell ref="T61:T62"/>
    <mergeCell ref="A57:T57"/>
    <mergeCell ref="A58:T58"/>
    <mergeCell ref="Q5:R5"/>
    <mergeCell ref="T5:T6"/>
    <mergeCell ref="J32:K32"/>
    <mergeCell ref="B33:C33"/>
    <mergeCell ref="D33:E33"/>
    <mergeCell ref="F33:G33"/>
    <mergeCell ref="H33:I33"/>
    <mergeCell ref="K33:L33"/>
    <mergeCell ref="M33:N33"/>
    <mergeCell ref="O33:P33"/>
    <mergeCell ref="K5:M5"/>
    <mergeCell ref="A1:T1"/>
    <mergeCell ref="A2:T2"/>
    <mergeCell ref="A3:T3"/>
    <mergeCell ref="A4:T4"/>
    <mergeCell ref="B5:C5"/>
    <mergeCell ref="D5:E5"/>
    <mergeCell ref="F5:G5"/>
    <mergeCell ref="H5:I5"/>
    <mergeCell ref="O5:P5"/>
  </mergeCells>
  <printOptions/>
  <pageMargins left="0.14" right="0.15" top="0.42" bottom="0.25" header="0.31496062992125984" footer="0.1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4"/>
  <sheetViews>
    <sheetView zoomScale="90" zoomScaleNormal="90" zoomScalePageLayoutView="0" workbookViewId="0" topLeftCell="A79">
      <selection activeCell="I11" sqref="I11"/>
    </sheetView>
  </sheetViews>
  <sheetFormatPr defaultColWidth="9.140625" defaultRowHeight="21.75"/>
  <cols>
    <col min="1" max="1" width="11.140625" style="54" customWidth="1"/>
    <col min="2" max="2" width="10.00390625" style="54" bestFit="1" customWidth="1"/>
    <col min="3" max="3" width="9.140625" style="54" customWidth="1"/>
    <col min="4" max="4" width="5.140625" style="54" customWidth="1"/>
    <col min="5" max="5" width="8.00390625" style="54" customWidth="1"/>
    <col min="6" max="6" width="5.140625" style="54" customWidth="1"/>
    <col min="7" max="7" width="10.00390625" style="54" bestFit="1" customWidth="1"/>
    <col min="8" max="8" width="5.57421875" style="54" customWidth="1"/>
    <col min="9" max="9" width="7.57421875" style="54" customWidth="1"/>
    <col min="10" max="10" width="9.140625" style="54" customWidth="1"/>
    <col min="11" max="11" width="9.00390625" style="54" customWidth="1"/>
    <col min="12" max="12" width="9.140625" style="54" customWidth="1"/>
    <col min="13" max="13" width="8.28125" style="54" customWidth="1"/>
    <col min="14" max="15" width="9.140625" style="54" customWidth="1"/>
    <col min="16" max="16" width="9.57421875" style="54" bestFit="1" customWidth="1"/>
    <col min="17" max="17" width="7.28125" style="54" customWidth="1"/>
    <col min="18" max="18" width="5.7109375" style="54" customWidth="1"/>
    <col min="19" max="19" width="10.00390625" style="54" customWidth="1"/>
    <col min="20" max="16384" width="9.140625" style="54" customWidth="1"/>
  </cols>
  <sheetData>
    <row r="1" spans="1:19" ht="37.5">
      <c r="A1" s="250" t="s">
        <v>178</v>
      </c>
      <c r="B1" s="499" t="s">
        <v>179</v>
      </c>
      <c r="C1" s="500"/>
      <c r="D1" s="500" t="s">
        <v>128</v>
      </c>
      <c r="E1" s="500"/>
      <c r="F1" s="501" t="s">
        <v>129</v>
      </c>
      <c r="G1" s="499"/>
      <c r="H1" s="235" t="s">
        <v>130</v>
      </c>
      <c r="I1" s="235" t="s">
        <v>131</v>
      </c>
      <c r="J1" s="501" t="s">
        <v>132</v>
      </c>
      <c r="K1" s="504"/>
      <c r="L1" s="504"/>
      <c r="M1" s="251" t="s">
        <v>133</v>
      </c>
      <c r="N1" s="501" t="s">
        <v>134</v>
      </c>
      <c r="O1" s="499"/>
      <c r="P1" s="487" t="s">
        <v>135</v>
      </c>
      <c r="Q1" s="496"/>
      <c r="R1" s="234" t="s">
        <v>136</v>
      </c>
      <c r="S1" s="502" t="s">
        <v>48</v>
      </c>
    </row>
    <row r="2" spans="1:19" ht="32.25" customHeight="1">
      <c r="A2" s="233" t="s">
        <v>201</v>
      </c>
      <c r="B2" s="235" t="s">
        <v>181</v>
      </c>
      <c r="C2" s="235" t="s">
        <v>182</v>
      </c>
      <c r="D2" s="235" t="s">
        <v>183</v>
      </c>
      <c r="E2" s="235" t="s">
        <v>184</v>
      </c>
      <c r="F2" s="230" t="s">
        <v>185</v>
      </c>
      <c r="G2" s="230" t="s">
        <v>186</v>
      </c>
      <c r="H2" s="235" t="s">
        <v>188</v>
      </c>
      <c r="I2" s="235" t="s">
        <v>189</v>
      </c>
      <c r="J2" s="235" t="s">
        <v>190</v>
      </c>
      <c r="K2" s="235" t="s">
        <v>191</v>
      </c>
      <c r="L2" s="235" t="s">
        <v>217</v>
      </c>
      <c r="M2" s="234" t="s">
        <v>193</v>
      </c>
      <c r="N2" s="235" t="s">
        <v>194</v>
      </c>
      <c r="O2" s="235" t="s">
        <v>195</v>
      </c>
      <c r="P2" s="234" t="s">
        <v>196</v>
      </c>
      <c r="Q2" s="235" t="s">
        <v>197</v>
      </c>
      <c r="R2" s="234" t="s">
        <v>198</v>
      </c>
      <c r="S2" s="503"/>
    </row>
    <row r="3" spans="1:19" ht="18" customHeight="1">
      <c r="A3" s="237">
        <v>5310000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4"/>
      <c r="S3" s="238"/>
    </row>
    <row r="4" spans="1:19" ht="18" customHeight="1">
      <c r="A4" s="238">
        <v>5310100</v>
      </c>
      <c r="B4" s="234" t="s">
        <v>125</v>
      </c>
      <c r="C4" s="238" t="s">
        <v>125</v>
      </c>
      <c r="D4" s="238" t="s">
        <v>125</v>
      </c>
      <c r="E4" s="238" t="s">
        <v>125</v>
      </c>
      <c r="F4" s="238" t="s">
        <v>125</v>
      </c>
      <c r="G4" s="238" t="s">
        <v>125</v>
      </c>
      <c r="H4" s="238" t="s">
        <v>125</v>
      </c>
      <c r="I4" s="238" t="s">
        <v>125</v>
      </c>
      <c r="J4" s="252" t="s">
        <v>125</v>
      </c>
      <c r="K4" s="238" t="s">
        <v>125</v>
      </c>
      <c r="L4" s="238" t="s">
        <v>125</v>
      </c>
      <c r="M4" s="238" t="s">
        <v>125</v>
      </c>
      <c r="N4" s="238" t="s">
        <v>125</v>
      </c>
      <c r="O4" s="238" t="s">
        <v>125</v>
      </c>
      <c r="P4" s="238" t="s">
        <v>125</v>
      </c>
      <c r="Q4" s="238" t="s">
        <v>125</v>
      </c>
      <c r="R4" s="238" t="s">
        <v>125</v>
      </c>
      <c r="S4" s="234">
        <f aca="true" t="shared" si="0" ref="S4:S10">SUM(B4:R4)</f>
        <v>0</v>
      </c>
    </row>
    <row r="5" spans="1:19" ht="18" customHeight="1">
      <c r="A5" s="238">
        <v>5310200</v>
      </c>
      <c r="B5" s="234" t="s">
        <v>125</v>
      </c>
      <c r="C5" s="253" t="s">
        <v>111</v>
      </c>
      <c r="D5" s="253" t="s">
        <v>111</v>
      </c>
      <c r="E5" s="253" t="s">
        <v>111</v>
      </c>
      <c r="F5" s="253" t="s">
        <v>111</v>
      </c>
      <c r="G5" s="253" t="s">
        <v>111</v>
      </c>
      <c r="H5" s="253" t="s">
        <v>111</v>
      </c>
      <c r="I5" s="253" t="s">
        <v>111</v>
      </c>
      <c r="J5" s="253" t="s">
        <v>111</v>
      </c>
      <c r="K5" s="253" t="s">
        <v>111</v>
      </c>
      <c r="L5" s="253" t="s">
        <v>111</v>
      </c>
      <c r="M5" s="253" t="s">
        <v>111</v>
      </c>
      <c r="N5" s="253" t="s">
        <v>111</v>
      </c>
      <c r="O5" s="238" t="s">
        <v>125</v>
      </c>
      <c r="P5" s="238" t="s">
        <v>125</v>
      </c>
      <c r="Q5" s="238" t="s">
        <v>125</v>
      </c>
      <c r="R5" s="234" t="s">
        <v>125</v>
      </c>
      <c r="S5" s="234">
        <f t="shared" si="0"/>
        <v>0</v>
      </c>
    </row>
    <row r="6" spans="1:19" ht="18" customHeight="1">
      <c r="A6" s="238">
        <v>5310300</v>
      </c>
      <c r="B6" s="234" t="s">
        <v>125</v>
      </c>
      <c r="C6" s="238" t="s">
        <v>125</v>
      </c>
      <c r="D6" s="238" t="s">
        <v>125</v>
      </c>
      <c r="E6" s="238" t="s">
        <v>125</v>
      </c>
      <c r="F6" s="238" t="s">
        <v>125</v>
      </c>
      <c r="G6" s="238" t="s">
        <v>125</v>
      </c>
      <c r="H6" s="238" t="s">
        <v>125</v>
      </c>
      <c r="I6" s="238" t="s">
        <v>125</v>
      </c>
      <c r="J6" s="238" t="s">
        <v>125</v>
      </c>
      <c r="K6" s="238" t="s">
        <v>125</v>
      </c>
      <c r="L6" s="238" t="s">
        <v>125</v>
      </c>
      <c r="M6" s="253" t="s">
        <v>111</v>
      </c>
      <c r="N6" s="238" t="s">
        <v>125</v>
      </c>
      <c r="O6" s="238" t="s">
        <v>125</v>
      </c>
      <c r="P6" s="238" t="s">
        <v>125</v>
      </c>
      <c r="Q6" s="238" t="s">
        <v>125</v>
      </c>
      <c r="R6" s="234" t="s">
        <v>125</v>
      </c>
      <c r="S6" s="234">
        <f t="shared" si="0"/>
        <v>0</v>
      </c>
    </row>
    <row r="7" spans="1:19" ht="18" customHeight="1">
      <c r="A7" s="238">
        <v>5310400</v>
      </c>
      <c r="B7" s="234">
        <v>10000</v>
      </c>
      <c r="C7" s="234">
        <v>6900</v>
      </c>
      <c r="D7" s="234" t="s">
        <v>111</v>
      </c>
      <c r="E7" s="234" t="s">
        <v>111</v>
      </c>
      <c r="F7" s="234" t="s">
        <v>111</v>
      </c>
      <c r="G7" s="234" t="s">
        <v>111</v>
      </c>
      <c r="H7" s="234" t="s">
        <v>111</v>
      </c>
      <c r="I7" s="234" t="s">
        <v>111</v>
      </c>
      <c r="J7" s="234" t="s">
        <v>125</v>
      </c>
      <c r="K7" s="238" t="s">
        <v>125</v>
      </c>
      <c r="L7" s="238" t="s">
        <v>125</v>
      </c>
      <c r="M7" s="253" t="s">
        <v>111</v>
      </c>
      <c r="N7" s="238" t="s">
        <v>125</v>
      </c>
      <c r="O7" s="238" t="s">
        <v>125</v>
      </c>
      <c r="P7" s="238" t="s">
        <v>125</v>
      </c>
      <c r="Q7" s="238" t="s">
        <v>125</v>
      </c>
      <c r="R7" s="234" t="s">
        <v>125</v>
      </c>
      <c r="S7" s="234">
        <f t="shared" si="0"/>
        <v>16900</v>
      </c>
    </row>
    <row r="8" spans="1:19" ht="18" customHeight="1">
      <c r="A8" s="238">
        <v>5310500</v>
      </c>
      <c r="B8" s="234">
        <v>0</v>
      </c>
      <c r="C8" s="234">
        <v>1800</v>
      </c>
      <c r="D8" s="234" t="s">
        <v>125</v>
      </c>
      <c r="E8" s="234" t="s">
        <v>125</v>
      </c>
      <c r="F8" s="234" t="s">
        <v>125</v>
      </c>
      <c r="G8" s="234" t="s">
        <v>125</v>
      </c>
      <c r="H8" s="234" t="s">
        <v>125</v>
      </c>
      <c r="I8" s="238" t="s">
        <v>125</v>
      </c>
      <c r="J8" s="234" t="s">
        <v>125</v>
      </c>
      <c r="K8" s="238" t="s">
        <v>125</v>
      </c>
      <c r="L8" s="238" t="s">
        <v>125</v>
      </c>
      <c r="M8" s="253" t="s">
        <v>111</v>
      </c>
      <c r="N8" s="238" t="s">
        <v>125</v>
      </c>
      <c r="O8" s="238" t="s">
        <v>125</v>
      </c>
      <c r="P8" s="238" t="s">
        <v>125</v>
      </c>
      <c r="Q8" s="238" t="s">
        <v>125</v>
      </c>
      <c r="R8" s="254" t="s">
        <v>125</v>
      </c>
      <c r="S8" s="234">
        <f t="shared" si="0"/>
        <v>1800</v>
      </c>
    </row>
    <row r="9" spans="1:19" ht="18" customHeight="1">
      <c r="A9" s="238" t="s">
        <v>199</v>
      </c>
      <c r="B9" s="234">
        <f>SUM(B4:B8)</f>
        <v>10000</v>
      </c>
      <c r="C9" s="234">
        <f>SUM(C4:C8)</f>
        <v>8700</v>
      </c>
      <c r="D9" s="234" t="s">
        <v>125</v>
      </c>
      <c r="E9" s="234" t="s">
        <v>125</v>
      </c>
      <c r="F9" s="234" t="s">
        <v>125</v>
      </c>
      <c r="G9" s="234" t="s">
        <v>125</v>
      </c>
      <c r="H9" s="234" t="s">
        <v>125</v>
      </c>
      <c r="I9" s="234" t="s">
        <v>125</v>
      </c>
      <c r="J9" s="234">
        <f>SUM(J4:J8)</f>
        <v>0</v>
      </c>
      <c r="K9" s="238" t="s">
        <v>125</v>
      </c>
      <c r="L9" s="238" t="s">
        <v>125</v>
      </c>
      <c r="M9" s="253" t="s">
        <v>111</v>
      </c>
      <c r="N9" s="238" t="s">
        <v>125</v>
      </c>
      <c r="O9" s="238" t="s">
        <v>125</v>
      </c>
      <c r="P9" s="238" t="s">
        <v>125</v>
      </c>
      <c r="Q9" s="238" t="s">
        <v>125</v>
      </c>
      <c r="R9" s="234" t="s">
        <v>125</v>
      </c>
      <c r="S9" s="234">
        <f t="shared" si="0"/>
        <v>18700</v>
      </c>
    </row>
    <row r="10" spans="1:19" ht="18" customHeight="1" thickBot="1">
      <c r="A10" s="244" t="s">
        <v>95</v>
      </c>
      <c r="B10" s="241">
        <f>10000+14500+10000</f>
        <v>34500</v>
      </c>
      <c r="C10" s="241">
        <f>3000+3000+8700</f>
        <v>14700</v>
      </c>
      <c r="D10" s="241" t="s">
        <v>125</v>
      </c>
      <c r="E10" s="241" t="s">
        <v>125</v>
      </c>
      <c r="F10" s="241" t="s">
        <v>125</v>
      </c>
      <c r="G10" s="241" t="s">
        <v>125</v>
      </c>
      <c r="H10" s="241" t="s">
        <v>125</v>
      </c>
      <c r="I10" s="241" t="s">
        <v>125</v>
      </c>
      <c r="J10" s="241">
        <v>0</v>
      </c>
      <c r="K10" s="244" t="s">
        <v>125</v>
      </c>
      <c r="L10" s="244" t="s">
        <v>125</v>
      </c>
      <c r="M10" s="256" t="s">
        <v>111</v>
      </c>
      <c r="N10" s="244" t="s">
        <v>125</v>
      </c>
      <c r="O10" s="244" t="s">
        <v>125</v>
      </c>
      <c r="P10" s="244" t="s">
        <v>125</v>
      </c>
      <c r="Q10" s="244" t="s">
        <v>125</v>
      </c>
      <c r="R10" s="241" t="s">
        <v>111</v>
      </c>
      <c r="S10" s="241">
        <f t="shared" si="0"/>
        <v>49200</v>
      </c>
    </row>
    <row r="11" spans="1:19" ht="18" customHeight="1" thickTop="1">
      <c r="A11" s="242">
        <v>5320000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28"/>
      <c r="R11" s="257" t="s">
        <v>125</v>
      </c>
      <c r="S11" s="228"/>
    </row>
    <row r="12" spans="1:19" ht="18" customHeight="1">
      <c r="A12" s="238">
        <v>5320100</v>
      </c>
      <c r="B12" s="234">
        <f>22500+20000</f>
        <v>42500</v>
      </c>
      <c r="C12" s="234">
        <v>3888</v>
      </c>
      <c r="D12" s="234" t="s">
        <v>125</v>
      </c>
      <c r="E12" s="234" t="s">
        <v>125</v>
      </c>
      <c r="F12" s="238" t="s">
        <v>125</v>
      </c>
      <c r="G12" s="238" t="s">
        <v>125</v>
      </c>
      <c r="H12" s="238" t="s">
        <v>125</v>
      </c>
      <c r="I12" s="238" t="s">
        <v>125</v>
      </c>
      <c r="J12" s="254">
        <v>7500</v>
      </c>
      <c r="K12" s="238" t="s">
        <v>125</v>
      </c>
      <c r="L12" s="258" t="s">
        <v>125</v>
      </c>
      <c r="M12" s="258" t="s">
        <v>125</v>
      </c>
      <c r="N12" s="238" t="s">
        <v>125</v>
      </c>
      <c r="O12" s="238" t="s">
        <v>111</v>
      </c>
      <c r="P12" s="238" t="s">
        <v>125</v>
      </c>
      <c r="Q12" s="238" t="s">
        <v>125</v>
      </c>
      <c r="R12" s="234" t="s">
        <v>125</v>
      </c>
      <c r="S12" s="232">
        <f aca="true" t="shared" si="1" ref="S12:S17">SUM(B12:R12)</f>
        <v>53888</v>
      </c>
    </row>
    <row r="13" spans="1:19" ht="18" customHeight="1">
      <c r="A13" s="238">
        <v>5320200</v>
      </c>
      <c r="B13" s="234">
        <v>0</v>
      </c>
      <c r="C13" s="234" t="s">
        <v>125</v>
      </c>
      <c r="D13" s="234" t="s">
        <v>125</v>
      </c>
      <c r="E13" s="234" t="s">
        <v>125</v>
      </c>
      <c r="F13" s="238" t="s">
        <v>125</v>
      </c>
      <c r="G13" s="238" t="s">
        <v>125</v>
      </c>
      <c r="H13" s="238" t="s">
        <v>125</v>
      </c>
      <c r="I13" s="255" t="s">
        <v>125</v>
      </c>
      <c r="J13" s="234" t="s">
        <v>111</v>
      </c>
      <c r="K13" s="259" t="s">
        <v>125</v>
      </c>
      <c r="L13" s="238" t="s">
        <v>125</v>
      </c>
      <c r="M13" s="258" t="s">
        <v>125</v>
      </c>
      <c r="N13" s="238" t="s">
        <v>125</v>
      </c>
      <c r="O13" s="238" t="s">
        <v>111</v>
      </c>
      <c r="P13" s="238" t="s">
        <v>125</v>
      </c>
      <c r="Q13" s="233" t="s">
        <v>125</v>
      </c>
      <c r="R13" s="229" t="s">
        <v>111</v>
      </c>
      <c r="S13" s="232">
        <f t="shared" si="1"/>
        <v>0</v>
      </c>
    </row>
    <row r="14" spans="1:19" ht="18" customHeight="1">
      <c r="A14" s="238">
        <v>5320300</v>
      </c>
      <c r="B14" s="260">
        <v>400</v>
      </c>
      <c r="C14" s="234">
        <v>7500</v>
      </c>
      <c r="D14" s="234" t="s">
        <v>125</v>
      </c>
      <c r="E14" s="234" t="s">
        <v>125</v>
      </c>
      <c r="F14" s="234" t="s">
        <v>111</v>
      </c>
      <c r="G14" s="261">
        <v>10560</v>
      </c>
      <c r="H14" s="238" t="s">
        <v>125</v>
      </c>
      <c r="I14" s="258" t="s">
        <v>125</v>
      </c>
      <c r="J14" s="229" t="s">
        <v>125</v>
      </c>
      <c r="K14" s="238" t="s">
        <v>125</v>
      </c>
      <c r="L14" s="326" t="s">
        <v>125</v>
      </c>
      <c r="M14" s="258" t="s">
        <v>125</v>
      </c>
      <c r="N14" s="234" t="s">
        <v>125</v>
      </c>
      <c r="O14" s="252">
        <v>3400</v>
      </c>
      <c r="P14" s="238" t="s">
        <v>125</v>
      </c>
      <c r="Q14" s="238" t="s">
        <v>125</v>
      </c>
      <c r="R14" s="234" t="s">
        <v>125</v>
      </c>
      <c r="S14" s="232">
        <f t="shared" si="1"/>
        <v>21860</v>
      </c>
    </row>
    <row r="15" spans="1:19" ht="18" customHeight="1">
      <c r="A15" s="238">
        <v>5320400</v>
      </c>
      <c r="B15" s="234">
        <v>4000</v>
      </c>
      <c r="C15" s="234"/>
      <c r="D15" s="234" t="s">
        <v>125</v>
      </c>
      <c r="E15" s="234" t="s">
        <v>111</v>
      </c>
      <c r="F15" s="234" t="s">
        <v>111</v>
      </c>
      <c r="G15" s="234" t="s">
        <v>111</v>
      </c>
      <c r="H15" s="238" t="s">
        <v>125</v>
      </c>
      <c r="I15" s="234" t="s">
        <v>111</v>
      </c>
      <c r="J15" s="234">
        <v>3450</v>
      </c>
      <c r="K15" s="238" t="s">
        <v>125</v>
      </c>
      <c r="L15" s="258" t="s">
        <v>111</v>
      </c>
      <c r="M15" s="258" t="s">
        <v>125</v>
      </c>
      <c r="N15" s="262" t="s">
        <v>111</v>
      </c>
      <c r="O15" s="263" t="s">
        <v>111</v>
      </c>
      <c r="P15" s="238" t="s">
        <v>125</v>
      </c>
      <c r="Q15" s="264" t="s">
        <v>125</v>
      </c>
      <c r="R15" s="234" t="s">
        <v>125</v>
      </c>
      <c r="S15" s="232">
        <f t="shared" si="1"/>
        <v>7450</v>
      </c>
    </row>
    <row r="16" spans="1:19" ht="18" customHeight="1">
      <c r="A16" s="238" t="s">
        <v>199</v>
      </c>
      <c r="B16" s="234">
        <f>SUM(B12:B15)</f>
        <v>46900</v>
      </c>
      <c r="C16" s="234">
        <f>SUM(C12:C15)</f>
        <v>11388</v>
      </c>
      <c r="D16" s="234" t="s">
        <v>125</v>
      </c>
      <c r="E16" s="234">
        <f>SUM(E12:E15)</f>
        <v>0</v>
      </c>
      <c r="F16" s="234" t="s">
        <v>125</v>
      </c>
      <c r="G16" s="234">
        <f>SUM(G12:G15)</f>
        <v>10560</v>
      </c>
      <c r="H16" s="234" t="s">
        <v>125</v>
      </c>
      <c r="I16" s="234">
        <f>SUM(I12:I15)</f>
        <v>0</v>
      </c>
      <c r="J16" s="234">
        <f>SUM(J12:J15)</f>
        <v>10950</v>
      </c>
      <c r="K16" s="234" t="s">
        <v>125</v>
      </c>
      <c r="L16" s="234">
        <f>SUM(L14:L15)</f>
        <v>0</v>
      </c>
      <c r="M16" s="234">
        <f>SUM(M12:M15)</f>
        <v>0</v>
      </c>
      <c r="N16" s="234">
        <f>SUM(N12:N15)</f>
        <v>0</v>
      </c>
      <c r="O16" s="234">
        <f>SUM(O12:O15)</f>
        <v>3400</v>
      </c>
      <c r="P16" s="238" t="s">
        <v>125</v>
      </c>
      <c r="Q16" s="264" t="s">
        <v>125</v>
      </c>
      <c r="R16" s="234" t="s">
        <v>125</v>
      </c>
      <c r="S16" s="232">
        <f t="shared" si="1"/>
        <v>83198</v>
      </c>
    </row>
    <row r="17" spans="1:19" ht="18" customHeight="1" thickBot="1">
      <c r="A17" s="244" t="s">
        <v>95</v>
      </c>
      <c r="B17" s="241">
        <f>3374+45140+46900</f>
        <v>95414</v>
      </c>
      <c r="C17" s="241">
        <f>6438+8150+11388</f>
        <v>25976</v>
      </c>
      <c r="D17" s="241" t="s">
        <v>125</v>
      </c>
      <c r="E17" s="241">
        <v>0</v>
      </c>
      <c r="F17" s="241" t="s">
        <v>125</v>
      </c>
      <c r="G17" s="241">
        <v>10560</v>
      </c>
      <c r="H17" s="241" t="s">
        <v>125</v>
      </c>
      <c r="I17" s="241">
        <v>0</v>
      </c>
      <c r="J17" s="241">
        <f>7500+10950</f>
        <v>18450</v>
      </c>
      <c r="K17" s="244" t="s">
        <v>125</v>
      </c>
      <c r="L17" s="279">
        <v>0</v>
      </c>
      <c r="M17" s="241">
        <v>0</v>
      </c>
      <c r="N17" s="241">
        <v>0</v>
      </c>
      <c r="O17" s="241">
        <f>358650+3400</f>
        <v>362050</v>
      </c>
      <c r="P17" s="266" t="s">
        <v>125</v>
      </c>
      <c r="Q17" s="244" t="s">
        <v>125</v>
      </c>
      <c r="R17" s="241" t="s">
        <v>125</v>
      </c>
      <c r="S17" s="241">
        <f t="shared" si="1"/>
        <v>512450</v>
      </c>
    </row>
    <row r="18" spans="1:19" ht="18" customHeight="1" thickTop="1">
      <c r="A18" s="242">
        <v>5330000</v>
      </c>
      <c r="B18" s="233"/>
      <c r="C18" s="233"/>
      <c r="D18" s="233"/>
      <c r="E18" s="233"/>
      <c r="F18" s="233"/>
      <c r="G18" s="233"/>
      <c r="H18" s="233"/>
      <c r="I18" s="233"/>
      <c r="J18" s="229"/>
      <c r="K18" s="233"/>
      <c r="L18" s="233"/>
      <c r="M18" s="233"/>
      <c r="N18" s="249" t="s">
        <v>126</v>
      </c>
      <c r="O18" s="233"/>
      <c r="P18" s="233"/>
      <c r="Q18" s="233"/>
      <c r="R18" s="233"/>
      <c r="S18" s="233"/>
    </row>
    <row r="19" spans="1:19" ht="18" customHeight="1">
      <c r="A19" s="238">
        <v>5330100</v>
      </c>
      <c r="B19" s="234">
        <f>200+8400</f>
        <v>8600</v>
      </c>
      <c r="C19" s="234"/>
      <c r="D19" s="234" t="s">
        <v>125</v>
      </c>
      <c r="E19" s="234" t="s">
        <v>125</v>
      </c>
      <c r="F19" s="238" t="s">
        <v>125</v>
      </c>
      <c r="G19" s="238" t="s">
        <v>125</v>
      </c>
      <c r="H19" s="238" t="s">
        <v>125</v>
      </c>
      <c r="I19" s="238" t="s">
        <v>125</v>
      </c>
      <c r="J19" s="234"/>
      <c r="K19" s="234" t="s">
        <v>111</v>
      </c>
      <c r="L19" s="238" t="s">
        <v>125</v>
      </c>
      <c r="M19" s="238" t="s">
        <v>125</v>
      </c>
      <c r="N19" s="238" t="s">
        <v>125</v>
      </c>
      <c r="O19" s="238" t="s">
        <v>125</v>
      </c>
      <c r="P19" s="238" t="s">
        <v>125</v>
      </c>
      <c r="Q19" s="238" t="s">
        <v>125</v>
      </c>
      <c r="R19" s="238" t="s">
        <v>125</v>
      </c>
      <c r="S19" s="234">
        <f>SUM(B19:R19)</f>
        <v>8600</v>
      </c>
    </row>
    <row r="20" spans="1:19" ht="18" customHeight="1">
      <c r="A20" s="238">
        <v>5330200</v>
      </c>
      <c r="B20" s="234" t="s">
        <v>125</v>
      </c>
      <c r="C20" s="234" t="s">
        <v>125</v>
      </c>
      <c r="D20" s="234" t="s">
        <v>125</v>
      </c>
      <c r="E20" s="234" t="s">
        <v>125</v>
      </c>
      <c r="F20" s="238" t="s">
        <v>111</v>
      </c>
      <c r="G20" s="238" t="s">
        <v>111</v>
      </c>
      <c r="H20" s="238" t="s">
        <v>125</v>
      </c>
      <c r="I20" s="238" t="s">
        <v>111</v>
      </c>
      <c r="J20" s="234" t="s">
        <v>125</v>
      </c>
      <c r="K20" s="234" t="s">
        <v>125</v>
      </c>
      <c r="L20" s="238" t="s">
        <v>125</v>
      </c>
      <c r="M20" s="238" t="s">
        <v>125</v>
      </c>
      <c r="N20" s="238" t="s">
        <v>125</v>
      </c>
      <c r="O20" s="238" t="s">
        <v>125</v>
      </c>
      <c r="P20" s="238" t="s">
        <v>111</v>
      </c>
      <c r="Q20" s="238" t="s">
        <v>125</v>
      </c>
      <c r="R20" s="238" t="s">
        <v>125</v>
      </c>
      <c r="S20" s="234">
        <f aca="true" t="shared" si="2" ref="S20:S29">SUM(B20:R20)</f>
        <v>0</v>
      </c>
    </row>
    <row r="21" spans="1:19" ht="18" customHeight="1">
      <c r="A21" s="238">
        <v>5330300</v>
      </c>
      <c r="B21" s="234">
        <v>3480</v>
      </c>
      <c r="C21" s="238" t="s">
        <v>125</v>
      </c>
      <c r="D21" s="234" t="s">
        <v>125</v>
      </c>
      <c r="E21" s="234" t="s">
        <v>125</v>
      </c>
      <c r="F21" s="238" t="s">
        <v>125</v>
      </c>
      <c r="G21" s="238" t="s">
        <v>125</v>
      </c>
      <c r="H21" s="238" t="s">
        <v>125</v>
      </c>
      <c r="I21" s="238" t="s">
        <v>125</v>
      </c>
      <c r="J21" s="234" t="s">
        <v>125</v>
      </c>
      <c r="K21" s="238" t="s">
        <v>125</v>
      </c>
      <c r="L21" s="234" t="s">
        <v>125</v>
      </c>
      <c r="M21" s="238" t="s">
        <v>125</v>
      </c>
      <c r="N21" s="238" t="s">
        <v>125</v>
      </c>
      <c r="O21" s="238" t="s">
        <v>125</v>
      </c>
      <c r="P21" s="238" t="s">
        <v>125</v>
      </c>
      <c r="Q21" s="238" t="s">
        <v>125</v>
      </c>
      <c r="R21" s="238" t="s">
        <v>125</v>
      </c>
      <c r="S21" s="234">
        <f t="shared" si="2"/>
        <v>3480</v>
      </c>
    </row>
    <row r="22" spans="1:19" ht="18" customHeight="1">
      <c r="A22" s="238">
        <v>5330400</v>
      </c>
      <c r="B22" s="234" t="s">
        <v>111</v>
      </c>
      <c r="C22" s="238" t="s">
        <v>125</v>
      </c>
      <c r="D22" s="234" t="s">
        <v>125</v>
      </c>
      <c r="E22" s="234" t="s">
        <v>125</v>
      </c>
      <c r="F22" s="238" t="s">
        <v>125</v>
      </c>
      <c r="G22" s="258" t="s">
        <v>125</v>
      </c>
      <c r="H22" s="238" t="s">
        <v>125</v>
      </c>
      <c r="I22" s="238" t="s">
        <v>125</v>
      </c>
      <c r="J22" s="238" t="s">
        <v>125</v>
      </c>
      <c r="K22" s="238" t="s">
        <v>125</v>
      </c>
      <c r="L22" s="238" t="s">
        <v>125</v>
      </c>
      <c r="M22" s="238" t="s">
        <v>125</v>
      </c>
      <c r="N22" s="238" t="s">
        <v>125</v>
      </c>
      <c r="O22" s="238" t="s">
        <v>125</v>
      </c>
      <c r="P22" s="238" t="s">
        <v>125</v>
      </c>
      <c r="Q22" s="238" t="s">
        <v>125</v>
      </c>
      <c r="R22" s="238" t="s">
        <v>125</v>
      </c>
      <c r="S22" s="234">
        <f t="shared" si="2"/>
        <v>0</v>
      </c>
    </row>
    <row r="23" spans="1:19" ht="18" customHeight="1">
      <c r="A23" s="238">
        <v>5330500</v>
      </c>
      <c r="B23" s="234" t="s">
        <v>111</v>
      </c>
      <c r="C23" s="238" t="s">
        <v>125</v>
      </c>
      <c r="D23" s="234" t="s">
        <v>125</v>
      </c>
      <c r="E23" s="234" t="s">
        <v>125</v>
      </c>
      <c r="F23" s="238" t="s">
        <v>125</v>
      </c>
      <c r="G23" s="238" t="s">
        <v>125</v>
      </c>
      <c r="H23" s="238" t="s">
        <v>125</v>
      </c>
      <c r="I23" s="238" t="s">
        <v>125</v>
      </c>
      <c r="J23" s="238" t="s">
        <v>125</v>
      </c>
      <c r="K23" s="238" t="s">
        <v>125</v>
      </c>
      <c r="L23" s="234" t="s">
        <v>125</v>
      </c>
      <c r="M23" s="238" t="s">
        <v>125</v>
      </c>
      <c r="N23" s="238" t="s">
        <v>125</v>
      </c>
      <c r="O23" s="238" t="s">
        <v>125</v>
      </c>
      <c r="P23" s="234" t="s">
        <v>111</v>
      </c>
      <c r="Q23" s="238" t="s">
        <v>125</v>
      </c>
      <c r="R23" s="238" t="s">
        <v>125</v>
      </c>
      <c r="S23" s="234">
        <f t="shared" si="2"/>
        <v>0</v>
      </c>
    </row>
    <row r="24" spans="1:19" ht="18" customHeight="1">
      <c r="A24" s="238">
        <v>5330600</v>
      </c>
      <c r="B24" s="234" t="s">
        <v>125</v>
      </c>
      <c r="C24" s="234" t="s">
        <v>125</v>
      </c>
      <c r="D24" s="234" t="s">
        <v>125</v>
      </c>
      <c r="E24" s="234" t="s">
        <v>125</v>
      </c>
      <c r="F24" s="234" t="s">
        <v>125</v>
      </c>
      <c r="G24" s="234" t="s">
        <v>125</v>
      </c>
      <c r="H24" s="238" t="s">
        <v>125</v>
      </c>
      <c r="I24" s="234" t="s">
        <v>125</v>
      </c>
      <c r="J24" s="234" t="s">
        <v>125</v>
      </c>
      <c r="K24" s="234" t="s">
        <v>125</v>
      </c>
      <c r="L24" s="234" t="s">
        <v>125</v>
      </c>
      <c r="M24" s="238" t="s">
        <v>125</v>
      </c>
      <c r="N24" s="234" t="s">
        <v>125</v>
      </c>
      <c r="O24" s="238" t="s">
        <v>125</v>
      </c>
      <c r="P24" s="238" t="s">
        <v>125</v>
      </c>
      <c r="Q24" s="238" t="s">
        <v>125</v>
      </c>
      <c r="R24" s="238" t="s">
        <v>125</v>
      </c>
      <c r="S24" s="234">
        <f t="shared" si="2"/>
        <v>0</v>
      </c>
    </row>
    <row r="25" spans="1:19" ht="18" customHeight="1">
      <c r="A25" s="238">
        <v>5330800</v>
      </c>
      <c r="B25" s="234">
        <v>9370</v>
      </c>
      <c r="C25" s="238" t="s">
        <v>125</v>
      </c>
      <c r="D25" s="234" t="s">
        <v>125</v>
      </c>
      <c r="E25" s="234" t="s">
        <v>125</v>
      </c>
      <c r="F25" s="238" t="s">
        <v>125</v>
      </c>
      <c r="G25" s="238" t="s">
        <v>125</v>
      </c>
      <c r="H25" s="234" t="s">
        <v>111</v>
      </c>
      <c r="I25" s="238"/>
      <c r="J25" s="238" t="s">
        <v>125</v>
      </c>
      <c r="K25" s="238" t="s">
        <v>125</v>
      </c>
      <c r="L25" s="238" t="s">
        <v>125</v>
      </c>
      <c r="M25" s="238" t="s">
        <v>125</v>
      </c>
      <c r="N25" s="234" t="s">
        <v>125</v>
      </c>
      <c r="O25" s="238" t="s">
        <v>125</v>
      </c>
      <c r="P25" s="258" t="s">
        <v>125</v>
      </c>
      <c r="Q25" s="238" t="s">
        <v>125</v>
      </c>
      <c r="R25" s="238" t="s">
        <v>125</v>
      </c>
      <c r="S25" s="234">
        <f t="shared" si="2"/>
        <v>9370</v>
      </c>
    </row>
    <row r="26" spans="1:19" ht="18" customHeight="1">
      <c r="A26" s="238">
        <v>5330900</v>
      </c>
      <c r="B26" s="234" t="s">
        <v>125</v>
      </c>
      <c r="C26" s="234" t="s">
        <v>125</v>
      </c>
      <c r="D26" s="234" t="s">
        <v>125</v>
      </c>
      <c r="E26" s="234" t="s">
        <v>125</v>
      </c>
      <c r="F26" s="234" t="s">
        <v>125</v>
      </c>
      <c r="G26" s="234" t="s">
        <v>125</v>
      </c>
      <c r="H26" s="258" t="s">
        <v>125</v>
      </c>
      <c r="I26" s="234" t="s">
        <v>125</v>
      </c>
      <c r="J26" s="234" t="s">
        <v>125</v>
      </c>
      <c r="K26" s="234"/>
      <c r="L26" s="234" t="s">
        <v>125</v>
      </c>
      <c r="M26" s="238" t="s">
        <v>125</v>
      </c>
      <c r="N26" s="234" t="s">
        <v>111</v>
      </c>
      <c r="O26" s="234" t="s">
        <v>125</v>
      </c>
      <c r="P26" s="234" t="s">
        <v>125</v>
      </c>
      <c r="Q26" s="234" t="s">
        <v>125</v>
      </c>
      <c r="R26" s="238" t="s">
        <v>125</v>
      </c>
      <c r="S26" s="234">
        <f t="shared" si="2"/>
        <v>0</v>
      </c>
    </row>
    <row r="27" spans="1:19" ht="18" customHeight="1">
      <c r="A27" s="238">
        <v>5331100</v>
      </c>
      <c r="B27" s="234" t="s">
        <v>111</v>
      </c>
      <c r="C27" s="234" t="s">
        <v>125</v>
      </c>
      <c r="D27" s="234" t="s">
        <v>125</v>
      </c>
      <c r="E27" s="234" t="s">
        <v>125</v>
      </c>
      <c r="F27" s="238" t="s">
        <v>125</v>
      </c>
      <c r="G27" s="238" t="s">
        <v>125</v>
      </c>
      <c r="H27" s="238" t="s">
        <v>125</v>
      </c>
      <c r="I27" s="238" t="s">
        <v>125</v>
      </c>
      <c r="J27" s="234" t="s">
        <v>125</v>
      </c>
      <c r="K27" s="238" t="s">
        <v>125</v>
      </c>
      <c r="L27" s="238" t="s">
        <v>125</v>
      </c>
      <c r="M27" s="238" t="s">
        <v>125</v>
      </c>
      <c r="N27" s="238" t="s">
        <v>125</v>
      </c>
      <c r="O27" s="238" t="s">
        <v>125</v>
      </c>
      <c r="P27" s="238" t="s">
        <v>125</v>
      </c>
      <c r="Q27" s="234" t="s">
        <v>111</v>
      </c>
      <c r="R27" s="238" t="s">
        <v>125</v>
      </c>
      <c r="S27" s="234">
        <f t="shared" si="2"/>
        <v>0</v>
      </c>
    </row>
    <row r="28" spans="1:19" ht="18" customHeight="1">
      <c r="A28" s="238">
        <v>5331300</v>
      </c>
      <c r="B28" s="234" t="s">
        <v>125</v>
      </c>
      <c r="C28" s="234" t="s">
        <v>125</v>
      </c>
      <c r="D28" s="234" t="s">
        <v>125</v>
      </c>
      <c r="E28" s="234" t="s">
        <v>125</v>
      </c>
      <c r="F28" s="234" t="s">
        <v>125</v>
      </c>
      <c r="G28" s="234" t="s">
        <v>111</v>
      </c>
      <c r="H28" s="238" t="s">
        <v>125</v>
      </c>
      <c r="I28" s="238" t="s">
        <v>125</v>
      </c>
      <c r="J28" s="238" t="s">
        <v>125</v>
      </c>
      <c r="K28" s="238" t="s">
        <v>125</v>
      </c>
      <c r="L28" s="238" t="s">
        <v>125</v>
      </c>
      <c r="M28" s="238" t="s">
        <v>125</v>
      </c>
      <c r="N28" s="258" t="s">
        <v>125</v>
      </c>
      <c r="O28" s="238" t="s">
        <v>125</v>
      </c>
      <c r="P28" s="238" t="s">
        <v>125</v>
      </c>
      <c r="Q28" s="234" t="s">
        <v>125</v>
      </c>
      <c r="R28" s="238" t="s">
        <v>125</v>
      </c>
      <c r="S28" s="234">
        <f t="shared" si="2"/>
        <v>0</v>
      </c>
    </row>
    <row r="29" spans="1:19" ht="18" customHeight="1">
      <c r="A29" s="238">
        <v>5331400</v>
      </c>
      <c r="B29" s="234" t="s">
        <v>125</v>
      </c>
      <c r="C29" s="258" t="s">
        <v>125</v>
      </c>
      <c r="D29" s="234" t="s">
        <v>125</v>
      </c>
      <c r="E29" s="234" t="s">
        <v>125</v>
      </c>
      <c r="F29" s="234" t="s">
        <v>125</v>
      </c>
      <c r="G29" s="234" t="s">
        <v>125</v>
      </c>
      <c r="H29" s="238" t="s">
        <v>125</v>
      </c>
      <c r="I29" s="238" t="s">
        <v>125</v>
      </c>
      <c r="J29" s="252" t="s">
        <v>125</v>
      </c>
      <c r="K29" s="238" t="s">
        <v>125</v>
      </c>
      <c r="L29" s="238" t="s">
        <v>125</v>
      </c>
      <c r="M29" s="238" t="s">
        <v>125</v>
      </c>
      <c r="N29" s="238" t="s">
        <v>125</v>
      </c>
      <c r="O29" s="238" t="s">
        <v>125</v>
      </c>
      <c r="P29" s="238" t="s">
        <v>125</v>
      </c>
      <c r="Q29" s="234" t="s">
        <v>125</v>
      </c>
      <c r="R29" s="238" t="s">
        <v>125</v>
      </c>
      <c r="S29" s="234">
        <f t="shared" si="2"/>
        <v>0</v>
      </c>
    </row>
    <row r="30" spans="1:19" ht="18" customHeight="1">
      <c r="A30" s="238" t="s">
        <v>199</v>
      </c>
      <c r="B30" s="234">
        <f>SUM(B19:B29)</f>
        <v>21450</v>
      </c>
      <c r="C30" s="267">
        <f>SUM(C19:C29)</f>
        <v>0</v>
      </c>
      <c r="D30" s="234" t="s">
        <v>125</v>
      </c>
      <c r="E30" s="234" t="s">
        <v>125</v>
      </c>
      <c r="F30" s="234" t="s">
        <v>125</v>
      </c>
      <c r="G30" s="234">
        <f>SUM(G19:G29)</f>
        <v>0</v>
      </c>
      <c r="H30" s="262">
        <f>SUM(H26:H29)</f>
        <v>0</v>
      </c>
      <c r="I30" s="234" t="s">
        <v>125</v>
      </c>
      <c r="J30" s="234">
        <f>SUM(J19:J29)</f>
        <v>0</v>
      </c>
      <c r="K30" s="234">
        <f>SUM(K19:K29)</f>
        <v>0</v>
      </c>
      <c r="L30" s="234">
        <f>SUM(L19:L29)</f>
        <v>0</v>
      </c>
      <c r="M30" s="238" t="s">
        <v>125</v>
      </c>
      <c r="N30" s="234">
        <f>SUM(N19:N29)</f>
        <v>0</v>
      </c>
      <c r="O30" s="234" t="s">
        <v>125</v>
      </c>
      <c r="P30" s="234">
        <f>SUM(P19:P29)</f>
        <v>0</v>
      </c>
      <c r="Q30" s="234" t="s">
        <v>125</v>
      </c>
      <c r="R30" s="234" t="s">
        <v>125</v>
      </c>
      <c r="S30" s="234">
        <f>SUM(B30:R30)</f>
        <v>21450</v>
      </c>
    </row>
    <row r="31" spans="1:19" ht="18" customHeight="1">
      <c r="A31" s="238" t="s">
        <v>95</v>
      </c>
      <c r="B31" s="234">
        <f>12320+21450</f>
        <v>33770</v>
      </c>
      <c r="C31" s="267">
        <v>0</v>
      </c>
      <c r="D31" s="234" t="s">
        <v>125</v>
      </c>
      <c r="E31" s="234" t="s">
        <v>125</v>
      </c>
      <c r="F31" s="234" t="s">
        <v>125</v>
      </c>
      <c r="G31" s="234">
        <v>0</v>
      </c>
      <c r="H31" s="234">
        <v>0</v>
      </c>
      <c r="I31" s="234" t="s">
        <v>125</v>
      </c>
      <c r="J31" s="234">
        <v>0</v>
      </c>
      <c r="K31" s="234">
        <v>0</v>
      </c>
      <c r="L31" s="262">
        <v>0</v>
      </c>
      <c r="M31" s="262" t="s">
        <v>125</v>
      </c>
      <c r="N31" s="262">
        <v>0</v>
      </c>
      <c r="O31" s="238" t="s">
        <v>125</v>
      </c>
      <c r="P31" s="234">
        <v>0</v>
      </c>
      <c r="Q31" s="234" t="s">
        <v>125</v>
      </c>
      <c r="R31" s="238" t="s">
        <v>125</v>
      </c>
      <c r="S31" s="254">
        <f>SUM(B31:R31)</f>
        <v>33770</v>
      </c>
    </row>
    <row r="32" spans="1:19" ht="18" customHeight="1">
      <c r="A32" s="250" t="s">
        <v>178</v>
      </c>
      <c r="B32" s="499" t="s">
        <v>179</v>
      </c>
      <c r="C32" s="500"/>
      <c r="D32" s="500" t="s">
        <v>128</v>
      </c>
      <c r="E32" s="500"/>
      <c r="F32" s="501" t="s">
        <v>129</v>
      </c>
      <c r="G32" s="499"/>
      <c r="H32" s="235"/>
      <c r="I32" s="235" t="s">
        <v>131</v>
      </c>
      <c r="J32" s="500" t="s">
        <v>132</v>
      </c>
      <c r="K32" s="500"/>
      <c r="L32" s="487" t="s">
        <v>133</v>
      </c>
      <c r="M32" s="496"/>
      <c r="N32" s="501" t="s">
        <v>134</v>
      </c>
      <c r="O32" s="499"/>
      <c r="P32" s="487" t="s">
        <v>135</v>
      </c>
      <c r="Q32" s="496"/>
      <c r="R32" s="234" t="s">
        <v>136</v>
      </c>
      <c r="S32" s="502" t="s">
        <v>48</v>
      </c>
    </row>
    <row r="33" spans="1:19" ht="18" customHeight="1">
      <c r="A33" s="233" t="s">
        <v>201</v>
      </c>
      <c r="B33" s="235" t="s">
        <v>181</v>
      </c>
      <c r="C33" s="235" t="s">
        <v>182</v>
      </c>
      <c r="D33" s="235" t="s">
        <v>183</v>
      </c>
      <c r="E33" s="235" t="s">
        <v>184</v>
      </c>
      <c r="F33" s="230" t="s">
        <v>185</v>
      </c>
      <c r="G33" s="230" t="s">
        <v>186</v>
      </c>
      <c r="H33" s="235" t="s">
        <v>188</v>
      </c>
      <c r="I33" s="235" t="s">
        <v>189</v>
      </c>
      <c r="J33" s="235" t="s">
        <v>190</v>
      </c>
      <c r="K33" s="235" t="s">
        <v>191</v>
      </c>
      <c r="L33" s="234" t="s">
        <v>192</v>
      </c>
      <c r="M33" s="234" t="s">
        <v>193</v>
      </c>
      <c r="N33" s="235" t="s">
        <v>194</v>
      </c>
      <c r="O33" s="235" t="s">
        <v>195</v>
      </c>
      <c r="P33" s="234" t="s">
        <v>196</v>
      </c>
      <c r="Q33" s="235" t="s">
        <v>197</v>
      </c>
      <c r="R33" s="234" t="s">
        <v>198</v>
      </c>
      <c r="S33" s="503"/>
    </row>
    <row r="34" spans="1:19" ht="18" customHeight="1">
      <c r="A34" s="237">
        <v>5310000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4"/>
      <c r="S34" s="238"/>
    </row>
    <row r="35" spans="1:19" ht="18" customHeight="1">
      <c r="A35" s="238">
        <v>5310100</v>
      </c>
      <c r="B35" s="234" t="s">
        <v>111</v>
      </c>
      <c r="C35" s="234" t="s">
        <v>111</v>
      </c>
      <c r="D35" s="234" t="s">
        <v>111</v>
      </c>
      <c r="E35" s="234" t="s">
        <v>111</v>
      </c>
      <c r="F35" s="234" t="s">
        <v>111</v>
      </c>
      <c r="G35" s="234" t="s">
        <v>111</v>
      </c>
      <c r="H35" s="234" t="s">
        <v>111</v>
      </c>
      <c r="I35" s="234" t="s">
        <v>111</v>
      </c>
      <c r="J35" s="234" t="s">
        <v>111</v>
      </c>
      <c r="K35" s="234" t="s">
        <v>111</v>
      </c>
      <c r="L35" s="234" t="s">
        <v>111</v>
      </c>
      <c r="M35" s="234" t="s">
        <v>111</v>
      </c>
      <c r="N35" s="234" t="s">
        <v>111</v>
      </c>
      <c r="O35" s="234" t="s">
        <v>111</v>
      </c>
      <c r="P35" s="234" t="s">
        <v>111</v>
      </c>
      <c r="Q35" s="234" t="s">
        <v>111</v>
      </c>
      <c r="R35" s="234" t="s">
        <v>111</v>
      </c>
      <c r="S35" s="234" t="s">
        <v>111</v>
      </c>
    </row>
    <row r="36" spans="1:19" ht="18" customHeight="1">
      <c r="A36" s="238">
        <v>5310200</v>
      </c>
      <c r="B36" s="234" t="s">
        <v>111</v>
      </c>
      <c r="C36" s="234" t="s">
        <v>111</v>
      </c>
      <c r="D36" s="234" t="s">
        <v>111</v>
      </c>
      <c r="E36" s="234" t="s">
        <v>111</v>
      </c>
      <c r="F36" s="234" t="s">
        <v>111</v>
      </c>
      <c r="G36" s="234" t="s">
        <v>111</v>
      </c>
      <c r="H36" s="234" t="s">
        <v>111</v>
      </c>
      <c r="I36" s="234" t="s">
        <v>111</v>
      </c>
      <c r="J36" s="234" t="s">
        <v>111</v>
      </c>
      <c r="K36" s="234" t="s">
        <v>111</v>
      </c>
      <c r="L36" s="234" t="s">
        <v>111</v>
      </c>
      <c r="M36" s="234" t="s">
        <v>111</v>
      </c>
      <c r="N36" s="234" t="s">
        <v>111</v>
      </c>
      <c r="O36" s="234" t="s">
        <v>111</v>
      </c>
      <c r="P36" s="234" t="s">
        <v>111</v>
      </c>
      <c r="Q36" s="234" t="s">
        <v>111</v>
      </c>
      <c r="R36" s="234" t="s">
        <v>111</v>
      </c>
      <c r="S36" s="234" t="s">
        <v>111</v>
      </c>
    </row>
    <row r="37" spans="1:19" ht="18" customHeight="1">
      <c r="A37" s="238">
        <v>5310300</v>
      </c>
      <c r="B37" s="234" t="s">
        <v>111</v>
      </c>
      <c r="C37" s="234" t="s">
        <v>111</v>
      </c>
      <c r="D37" s="234" t="s">
        <v>111</v>
      </c>
      <c r="E37" s="234" t="s">
        <v>111</v>
      </c>
      <c r="F37" s="234" t="s">
        <v>111</v>
      </c>
      <c r="G37" s="234" t="s">
        <v>111</v>
      </c>
      <c r="H37" s="234" t="s">
        <v>111</v>
      </c>
      <c r="I37" s="234" t="s">
        <v>111</v>
      </c>
      <c r="J37" s="234" t="s">
        <v>111</v>
      </c>
      <c r="K37" s="234" t="s">
        <v>111</v>
      </c>
      <c r="L37" s="234" t="s">
        <v>111</v>
      </c>
      <c r="M37" s="234" t="s">
        <v>111</v>
      </c>
      <c r="N37" s="234" t="s">
        <v>111</v>
      </c>
      <c r="O37" s="234" t="s">
        <v>111</v>
      </c>
      <c r="P37" s="234" t="s">
        <v>111</v>
      </c>
      <c r="Q37" s="234" t="s">
        <v>111</v>
      </c>
      <c r="R37" s="234" t="s">
        <v>111</v>
      </c>
      <c r="S37" s="234" t="s">
        <v>111</v>
      </c>
    </row>
    <row r="38" spans="1:19" ht="18" customHeight="1">
      <c r="A38" s="238">
        <v>5310400</v>
      </c>
      <c r="B38" s="234" t="s">
        <v>111</v>
      </c>
      <c r="C38" s="234" t="s">
        <v>111</v>
      </c>
      <c r="D38" s="234" t="s">
        <v>111</v>
      </c>
      <c r="E38" s="234" t="s">
        <v>111</v>
      </c>
      <c r="F38" s="234" t="s">
        <v>111</v>
      </c>
      <c r="G38" s="234" t="s">
        <v>111</v>
      </c>
      <c r="H38" s="234" t="s">
        <v>111</v>
      </c>
      <c r="I38" s="234" t="s">
        <v>111</v>
      </c>
      <c r="J38" s="234" t="s">
        <v>111</v>
      </c>
      <c r="K38" s="234" t="s">
        <v>111</v>
      </c>
      <c r="L38" s="234" t="s">
        <v>111</v>
      </c>
      <c r="M38" s="234" t="s">
        <v>111</v>
      </c>
      <c r="N38" s="234" t="s">
        <v>111</v>
      </c>
      <c r="O38" s="234" t="s">
        <v>111</v>
      </c>
      <c r="P38" s="234" t="s">
        <v>111</v>
      </c>
      <c r="Q38" s="234" t="s">
        <v>111</v>
      </c>
      <c r="R38" s="234" t="s">
        <v>111</v>
      </c>
      <c r="S38" s="234" t="s">
        <v>111</v>
      </c>
    </row>
    <row r="39" spans="1:19" ht="18" customHeight="1">
      <c r="A39" s="238">
        <v>5310600</v>
      </c>
      <c r="B39" s="234" t="s">
        <v>111</v>
      </c>
      <c r="C39" s="234" t="s">
        <v>111</v>
      </c>
      <c r="D39" s="234" t="s">
        <v>111</v>
      </c>
      <c r="E39" s="234" t="s">
        <v>111</v>
      </c>
      <c r="F39" s="234" t="s">
        <v>111</v>
      </c>
      <c r="G39" s="234" t="s">
        <v>111</v>
      </c>
      <c r="H39" s="234" t="s">
        <v>111</v>
      </c>
      <c r="I39" s="234" t="s">
        <v>111</v>
      </c>
      <c r="J39" s="234" t="s">
        <v>111</v>
      </c>
      <c r="K39" s="234" t="s">
        <v>111</v>
      </c>
      <c r="L39" s="234" t="s">
        <v>111</v>
      </c>
      <c r="M39" s="234" t="s">
        <v>111</v>
      </c>
      <c r="N39" s="234" t="s">
        <v>111</v>
      </c>
      <c r="O39" s="234" t="s">
        <v>111</v>
      </c>
      <c r="P39" s="234" t="s">
        <v>111</v>
      </c>
      <c r="Q39" s="234" t="s">
        <v>111</v>
      </c>
      <c r="R39" s="234" t="s">
        <v>111</v>
      </c>
      <c r="S39" s="234" t="s">
        <v>111</v>
      </c>
    </row>
    <row r="40" spans="1:19" ht="18" customHeight="1">
      <c r="A40" s="238" t="s">
        <v>199</v>
      </c>
      <c r="B40" s="234" t="s">
        <v>111</v>
      </c>
      <c r="C40" s="234" t="s">
        <v>111</v>
      </c>
      <c r="D40" s="234" t="s">
        <v>111</v>
      </c>
      <c r="E40" s="234" t="s">
        <v>111</v>
      </c>
      <c r="F40" s="234" t="s">
        <v>111</v>
      </c>
      <c r="G40" s="234" t="s">
        <v>111</v>
      </c>
      <c r="H40" s="234" t="s">
        <v>111</v>
      </c>
      <c r="I40" s="234" t="s">
        <v>111</v>
      </c>
      <c r="J40" s="234" t="s">
        <v>111</v>
      </c>
      <c r="K40" s="234" t="s">
        <v>111</v>
      </c>
      <c r="L40" s="234" t="s">
        <v>111</v>
      </c>
      <c r="M40" s="234" t="s">
        <v>111</v>
      </c>
      <c r="N40" s="234" t="s">
        <v>111</v>
      </c>
      <c r="O40" s="234" t="s">
        <v>111</v>
      </c>
      <c r="P40" s="234" t="s">
        <v>111</v>
      </c>
      <c r="Q40" s="234" t="s">
        <v>111</v>
      </c>
      <c r="R40" s="234" t="s">
        <v>111</v>
      </c>
      <c r="S40" s="234" t="s">
        <v>111</v>
      </c>
    </row>
    <row r="41" spans="1:19" ht="18" customHeight="1" thickBot="1">
      <c r="A41" s="244" t="s">
        <v>95</v>
      </c>
      <c r="B41" s="241" t="s">
        <v>125</v>
      </c>
      <c r="C41" s="241" t="s">
        <v>125</v>
      </c>
      <c r="D41" s="241" t="s">
        <v>125</v>
      </c>
      <c r="E41" s="241" t="s">
        <v>125</v>
      </c>
      <c r="F41" s="241" t="s">
        <v>125</v>
      </c>
      <c r="G41" s="241" t="s">
        <v>125</v>
      </c>
      <c r="H41" s="241" t="s">
        <v>125</v>
      </c>
      <c r="I41" s="241" t="s">
        <v>125</v>
      </c>
      <c r="J41" s="241" t="s">
        <v>125</v>
      </c>
      <c r="K41" s="241" t="s">
        <v>125</v>
      </c>
      <c r="L41" s="241" t="s">
        <v>125</v>
      </c>
      <c r="M41" s="241" t="s">
        <v>125</v>
      </c>
      <c r="N41" s="241" t="s">
        <v>125</v>
      </c>
      <c r="O41" s="241" t="s">
        <v>125</v>
      </c>
      <c r="P41" s="241" t="s">
        <v>125</v>
      </c>
      <c r="Q41" s="241" t="s">
        <v>125</v>
      </c>
      <c r="R41" s="241" t="s">
        <v>125</v>
      </c>
      <c r="S41" s="241" t="s">
        <v>125</v>
      </c>
    </row>
    <row r="42" spans="1:19" ht="18" customHeight="1" thickTop="1">
      <c r="A42" s="242">
        <v>5320000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28"/>
      <c r="R42" s="257" t="s">
        <v>125</v>
      </c>
      <c r="S42" s="228"/>
    </row>
    <row r="43" spans="1:19" ht="18" customHeight="1">
      <c r="A43" s="238">
        <v>5320100</v>
      </c>
      <c r="B43" s="234" t="s">
        <v>125</v>
      </c>
      <c r="C43" s="234" t="s">
        <v>125</v>
      </c>
      <c r="D43" s="234" t="s">
        <v>125</v>
      </c>
      <c r="E43" s="234" t="s">
        <v>125</v>
      </c>
      <c r="F43" s="234" t="s">
        <v>125</v>
      </c>
      <c r="G43" s="234" t="s">
        <v>125</v>
      </c>
      <c r="H43" s="234" t="s">
        <v>125</v>
      </c>
      <c r="I43" s="234" t="s">
        <v>125</v>
      </c>
      <c r="J43" s="234" t="s">
        <v>125</v>
      </c>
      <c r="K43" s="234" t="s">
        <v>125</v>
      </c>
      <c r="L43" s="234" t="s">
        <v>125</v>
      </c>
      <c r="M43" s="234" t="s">
        <v>125</v>
      </c>
      <c r="N43" s="234" t="s">
        <v>125</v>
      </c>
      <c r="O43" s="234" t="s">
        <v>125</v>
      </c>
      <c r="P43" s="234" t="s">
        <v>125</v>
      </c>
      <c r="Q43" s="234" t="s">
        <v>125</v>
      </c>
      <c r="R43" s="234" t="s">
        <v>125</v>
      </c>
      <c r="S43" s="234" t="s">
        <v>125</v>
      </c>
    </row>
    <row r="44" spans="1:19" ht="18" customHeight="1">
      <c r="A44" s="238">
        <v>5320200</v>
      </c>
      <c r="B44" s="234" t="s">
        <v>125</v>
      </c>
      <c r="C44" s="234" t="s">
        <v>125</v>
      </c>
      <c r="D44" s="234" t="s">
        <v>125</v>
      </c>
      <c r="E44" s="234" t="s">
        <v>125</v>
      </c>
      <c r="F44" s="234" t="s">
        <v>125</v>
      </c>
      <c r="G44" s="234" t="s">
        <v>125</v>
      </c>
      <c r="H44" s="234" t="s">
        <v>125</v>
      </c>
      <c r="I44" s="234" t="s">
        <v>125</v>
      </c>
      <c r="J44" s="234" t="s">
        <v>111</v>
      </c>
      <c r="K44" s="234" t="s">
        <v>125</v>
      </c>
      <c r="L44" s="234" t="s">
        <v>125</v>
      </c>
      <c r="M44" s="234" t="s">
        <v>125</v>
      </c>
      <c r="N44" s="234" t="s">
        <v>125</v>
      </c>
      <c r="O44" s="234" t="s">
        <v>125</v>
      </c>
      <c r="P44" s="234" t="s">
        <v>125</v>
      </c>
      <c r="Q44" s="234" t="s">
        <v>125</v>
      </c>
      <c r="R44" s="234" t="s">
        <v>125</v>
      </c>
      <c r="S44" s="234" t="s">
        <v>111</v>
      </c>
    </row>
    <row r="45" spans="1:19" ht="18" customHeight="1">
      <c r="A45" s="238">
        <v>5320300</v>
      </c>
      <c r="B45" s="234" t="s">
        <v>125</v>
      </c>
      <c r="C45" s="234" t="s">
        <v>125</v>
      </c>
      <c r="D45" s="234" t="s">
        <v>125</v>
      </c>
      <c r="E45" s="234" t="s">
        <v>125</v>
      </c>
      <c r="F45" s="234" t="s">
        <v>125</v>
      </c>
      <c r="G45" s="234" t="s">
        <v>125</v>
      </c>
      <c r="H45" s="234" t="s">
        <v>125</v>
      </c>
      <c r="I45" s="234" t="s">
        <v>125</v>
      </c>
      <c r="J45" s="234" t="s">
        <v>125</v>
      </c>
      <c r="K45" s="234" t="s">
        <v>125</v>
      </c>
      <c r="L45" s="234" t="s">
        <v>125</v>
      </c>
      <c r="M45" s="234" t="s">
        <v>125</v>
      </c>
      <c r="N45" s="234" t="s">
        <v>125</v>
      </c>
      <c r="O45" s="234" t="s">
        <v>125</v>
      </c>
      <c r="P45" s="234" t="s">
        <v>125</v>
      </c>
      <c r="Q45" s="234" t="s">
        <v>125</v>
      </c>
      <c r="R45" s="234" t="s">
        <v>125</v>
      </c>
      <c r="S45" s="234" t="s">
        <v>125</v>
      </c>
    </row>
    <row r="46" spans="1:19" ht="18" customHeight="1">
      <c r="A46" s="238">
        <v>5320400</v>
      </c>
      <c r="B46" s="234" t="s">
        <v>125</v>
      </c>
      <c r="C46" s="234" t="s">
        <v>125</v>
      </c>
      <c r="D46" s="234" t="s">
        <v>125</v>
      </c>
      <c r="E46" s="234" t="s">
        <v>125</v>
      </c>
      <c r="F46" s="234" t="s">
        <v>125</v>
      </c>
      <c r="G46" s="234" t="s">
        <v>125</v>
      </c>
      <c r="H46" s="234" t="s">
        <v>125</v>
      </c>
      <c r="I46" s="234" t="s">
        <v>125</v>
      </c>
      <c r="J46" s="234" t="s">
        <v>125</v>
      </c>
      <c r="K46" s="234" t="s">
        <v>125</v>
      </c>
      <c r="L46" s="234" t="s">
        <v>125</v>
      </c>
      <c r="M46" s="234" t="s">
        <v>125</v>
      </c>
      <c r="N46" s="234" t="s">
        <v>125</v>
      </c>
      <c r="O46" s="234" t="s">
        <v>125</v>
      </c>
      <c r="P46" s="234" t="s">
        <v>125</v>
      </c>
      <c r="Q46" s="234" t="s">
        <v>125</v>
      </c>
      <c r="R46" s="234" t="s">
        <v>125</v>
      </c>
      <c r="S46" s="234" t="s">
        <v>125</v>
      </c>
    </row>
    <row r="47" spans="1:19" ht="18" customHeight="1">
      <c r="A47" s="238" t="s">
        <v>199</v>
      </c>
      <c r="B47" s="234" t="s">
        <v>125</v>
      </c>
      <c r="C47" s="234" t="s">
        <v>125</v>
      </c>
      <c r="D47" s="234" t="s">
        <v>125</v>
      </c>
      <c r="E47" s="234" t="s">
        <v>125</v>
      </c>
      <c r="F47" s="234" t="s">
        <v>125</v>
      </c>
      <c r="G47" s="234" t="s">
        <v>125</v>
      </c>
      <c r="H47" s="234" t="s">
        <v>125</v>
      </c>
      <c r="I47" s="234" t="s">
        <v>125</v>
      </c>
      <c r="J47" s="234" t="s">
        <v>111</v>
      </c>
      <c r="K47" s="234" t="s">
        <v>125</v>
      </c>
      <c r="L47" s="234" t="s">
        <v>125</v>
      </c>
      <c r="M47" s="234" t="s">
        <v>125</v>
      </c>
      <c r="N47" s="234" t="s">
        <v>125</v>
      </c>
      <c r="O47" s="234" t="s">
        <v>125</v>
      </c>
      <c r="P47" s="234" t="s">
        <v>125</v>
      </c>
      <c r="Q47" s="234" t="s">
        <v>125</v>
      </c>
      <c r="R47" s="234" t="s">
        <v>125</v>
      </c>
      <c r="S47" s="234" t="s">
        <v>125</v>
      </c>
    </row>
    <row r="48" spans="1:19" ht="18" customHeight="1" thickBot="1">
      <c r="A48" s="244" t="s">
        <v>95</v>
      </c>
      <c r="B48" s="241" t="s">
        <v>125</v>
      </c>
      <c r="C48" s="241" t="s">
        <v>125</v>
      </c>
      <c r="D48" s="241" t="s">
        <v>125</v>
      </c>
      <c r="E48" s="241" t="s">
        <v>125</v>
      </c>
      <c r="F48" s="241" t="s">
        <v>125</v>
      </c>
      <c r="G48" s="241" t="s">
        <v>125</v>
      </c>
      <c r="H48" s="241" t="s">
        <v>125</v>
      </c>
      <c r="I48" s="241" t="s">
        <v>125</v>
      </c>
      <c r="J48" s="241" t="s">
        <v>111</v>
      </c>
      <c r="K48" s="241" t="s">
        <v>125</v>
      </c>
      <c r="L48" s="241" t="s">
        <v>125</v>
      </c>
      <c r="M48" s="241" t="s">
        <v>125</v>
      </c>
      <c r="N48" s="241" t="s">
        <v>125</v>
      </c>
      <c r="O48" s="241" t="s">
        <v>125</v>
      </c>
      <c r="P48" s="241" t="s">
        <v>125</v>
      </c>
      <c r="Q48" s="241" t="s">
        <v>125</v>
      </c>
      <c r="R48" s="241" t="s">
        <v>125</v>
      </c>
      <c r="S48" s="241" t="s">
        <v>125</v>
      </c>
    </row>
    <row r="49" spans="1:19" ht="18" customHeight="1" thickTop="1">
      <c r="A49" s="242">
        <v>5330000</v>
      </c>
      <c r="B49" s="233"/>
      <c r="C49" s="233"/>
      <c r="D49" s="233"/>
      <c r="E49" s="233"/>
      <c r="F49" s="233"/>
      <c r="G49" s="233"/>
      <c r="H49" s="233"/>
      <c r="I49" s="233"/>
      <c r="J49" s="229"/>
      <c r="K49" s="233"/>
      <c r="L49" s="233"/>
      <c r="M49" s="233"/>
      <c r="N49" s="249" t="s">
        <v>126</v>
      </c>
      <c r="O49" s="233"/>
      <c r="P49" s="233"/>
      <c r="Q49" s="233"/>
      <c r="R49" s="233"/>
      <c r="S49" s="233"/>
    </row>
    <row r="50" spans="1:19" ht="18" customHeight="1">
      <c r="A50" s="238">
        <v>5330100</v>
      </c>
      <c r="B50" s="234" t="s">
        <v>125</v>
      </c>
      <c r="C50" s="234" t="s">
        <v>125</v>
      </c>
      <c r="D50" s="234" t="s">
        <v>125</v>
      </c>
      <c r="E50" s="234" t="s">
        <v>125</v>
      </c>
      <c r="F50" s="234" t="s">
        <v>125</v>
      </c>
      <c r="G50" s="234" t="s">
        <v>125</v>
      </c>
      <c r="H50" s="234" t="s">
        <v>125</v>
      </c>
      <c r="I50" s="234" t="s">
        <v>125</v>
      </c>
      <c r="J50" s="234" t="s">
        <v>125</v>
      </c>
      <c r="K50" s="234" t="s">
        <v>125</v>
      </c>
      <c r="L50" s="234" t="s">
        <v>125</v>
      </c>
      <c r="M50" s="234" t="s">
        <v>125</v>
      </c>
      <c r="N50" s="234" t="s">
        <v>125</v>
      </c>
      <c r="O50" s="234" t="s">
        <v>125</v>
      </c>
      <c r="P50" s="234" t="s">
        <v>125</v>
      </c>
      <c r="Q50" s="234" t="s">
        <v>125</v>
      </c>
      <c r="R50" s="234" t="s">
        <v>125</v>
      </c>
      <c r="S50" s="234" t="s">
        <v>125</v>
      </c>
    </row>
    <row r="51" spans="1:19" ht="18" customHeight="1">
      <c r="A51" s="238">
        <v>5330200</v>
      </c>
      <c r="B51" s="234" t="s">
        <v>125</v>
      </c>
      <c r="C51" s="234" t="s">
        <v>125</v>
      </c>
      <c r="D51" s="234" t="s">
        <v>125</v>
      </c>
      <c r="E51" s="234" t="s">
        <v>125</v>
      </c>
      <c r="F51" s="234" t="s">
        <v>125</v>
      </c>
      <c r="G51" s="234" t="s">
        <v>125</v>
      </c>
      <c r="H51" s="234" t="s">
        <v>125</v>
      </c>
      <c r="I51" s="234" t="s">
        <v>125</v>
      </c>
      <c r="J51" s="234" t="s">
        <v>125</v>
      </c>
      <c r="K51" s="234" t="s">
        <v>125</v>
      </c>
      <c r="L51" s="234" t="s">
        <v>125</v>
      </c>
      <c r="M51" s="234" t="s">
        <v>125</v>
      </c>
      <c r="N51" s="234" t="s">
        <v>125</v>
      </c>
      <c r="O51" s="234" t="s">
        <v>125</v>
      </c>
      <c r="P51" s="234" t="s">
        <v>125</v>
      </c>
      <c r="Q51" s="234" t="s">
        <v>125</v>
      </c>
      <c r="R51" s="234" t="s">
        <v>125</v>
      </c>
      <c r="S51" s="234" t="s">
        <v>125</v>
      </c>
    </row>
    <row r="52" spans="1:19" ht="18" customHeight="1">
      <c r="A52" s="238">
        <v>5330300</v>
      </c>
      <c r="B52" s="234" t="s">
        <v>125</v>
      </c>
      <c r="C52" s="234" t="s">
        <v>125</v>
      </c>
      <c r="D52" s="234" t="s">
        <v>125</v>
      </c>
      <c r="E52" s="234" t="s">
        <v>125</v>
      </c>
      <c r="F52" s="234" t="s">
        <v>125</v>
      </c>
      <c r="G52" s="234" t="s">
        <v>125</v>
      </c>
      <c r="H52" s="234" t="s">
        <v>125</v>
      </c>
      <c r="I52" s="234" t="s">
        <v>125</v>
      </c>
      <c r="J52" s="234" t="s">
        <v>125</v>
      </c>
      <c r="K52" s="234" t="s">
        <v>125</v>
      </c>
      <c r="L52" s="234" t="s">
        <v>125</v>
      </c>
      <c r="M52" s="234" t="s">
        <v>125</v>
      </c>
      <c r="N52" s="234" t="s">
        <v>125</v>
      </c>
      <c r="O52" s="234" t="s">
        <v>125</v>
      </c>
      <c r="P52" s="234" t="s">
        <v>125</v>
      </c>
      <c r="Q52" s="234" t="s">
        <v>125</v>
      </c>
      <c r="R52" s="234" t="s">
        <v>125</v>
      </c>
      <c r="S52" s="234" t="s">
        <v>125</v>
      </c>
    </row>
    <row r="53" spans="1:19" ht="18" customHeight="1">
      <c r="A53" s="238">
        <v>5330400</v>
      </c>
      <c r="B53" s="234" t="s">
        <v>125</v>
      </c>
      <c r="C53" s="234" t="s">
        <v>125</v>
      </c>
      <c r="D53" s="234" t="s">
        <v>125</v>
      </c>
      <c r="E53" s="234" t="s">
        <v>125</v>
      </c>
      <c r="F53" s="234" t="s">
        <v>125</v>
      </c>
      <c r="G53" s="234" t="s">
        <v>125</v>
      </c>
      <c r="H53" s="234" t="s">
        <v>125</v>
      </c>
      <c r="I53" s="234" t="s">
        <v>125</v>
      </c>
      <c r="J53" s="234" t="s">
        <v>125</v>
      </c>
      <c r="K53" s="234" t="s">
        <v>125</v>
      </c>
      <c r="L53" s="234" t="s">
        <v>125</v>
      </c>
      <c r="M53" s="234" t="s">
        <v>125</v>
      </c>
      <c r="N53" s="234" t="s">
        <v>125</v>
      </c>
      <c r="O53" s="234" t="s">
        <v>125</v>
      </c>
      <c r="P53" s="234" t="s">
        <v>125</v>
      </c>
      <c r="Q53" s="234" t="s">
        <v>125</v>
      </c>
      <c r="R53" s="234" t="s">
        <v>125</v>
      </c>
      <c r="S53" s="234" t="s">
        <v>125</v>
      </c>
    </row>
    <row r="54" spans="1:19" ht="18" customHeight="1">
      <c r="A54" s="238">
        <v>5330500</v>
      </c>
      <c r="B54" s="234" t="s">
        <v>125</v>
      </c>
      <c r="C54" s="234" t="s">
        <v>125</v>
      </c>
      <c r="D54" s="234" t="s">
        <v>125</v>
      </c>
      <c r="E54" s="234" t="s">
        <v>125</v>
      </c>
      <c r="F54" s="234" t="s">
        <v>125</v>
      </c>
      <c r="G54" s="234" t="s">
        <v>125</v>
      </c>
      <c r="H54" s="234" t="s">
        <v>125</v>
      </c>
      <c r="I54" s="234" t="s">
        <v>125</v>
      </c>
      <c r="J54" s="234" t="s">
        <v>125</v>
      </c>
      <c r="K54" s="234" t="s">
        <v>125</v>
      </c>
      <c r="L54" s="234" t="s">
        <v>125</v>
      </c>
      <c r="M54" s="234" t="s">
        <v>125</v>
      </c>
      <c r="N54" s="234" t="s">
        <v>125</v>
      </c>
      <c r="O54" s="234" t="s">
        <v>125</v>
      </c>
      <c r="P54" s="234" t="s">
        <v>111</v>
      </c>
      <c r="Q54" s="234" t="s">
        <v>125</v>
      </c>
      <c r="R54" s="234" t="s">
        <v>125</v>
      </c>
      <c r="S54" s="234" t="s">
        <v>111</v>
      </c>
    </row>
    <row r="55" spans="1:19" ht="18" customHeight="1">
      <c r="A55" s="238">
        <v>5330600</v>
      </c>
      <c r="B55" s="234" t="s">
        <v>125</v>
      </c>
      <c r="C55" s="234" t="s">
        <v>125</v>
      </c>
      <c r="D55" s="234" t="s">
        <v>125</v>
      </c>
      <c r="E55" s="234" t="s">
        <v>125</v>
      </c>
      <c r="F55" s="234" t="s">
        <v>125</v>
      </c>
      <c r="G55" s="234" t="s">
        <v>125</v>
      </c>
      <c r="H55" s="234" t="s">
        <v>125</v>
      </c>
      <c r="I55" s="234" t="s">
        <v>125</v>
      </c>
      <c r="J55" s="234" t="s">
        <v>125</v>
      </c>
      <c r="K55" s="234" t="s">
        <v>125</v>
      </c>
      <c r="L55" s="234" t="s">
        <v>125</v>
      </c>
      <c r="M55" s="234" t="s">
        <v>125</v>
      </c>
      <c r="N55" s="234" t="s">
        <v>125</v>
      </c>
      <c r="O55" s="234" t="s">
        <v>125</v>
      </c>
      <c r="P55" s="234" t="s">
        <v>125</v>
      </c>
      <c r="Q55" s="234" t="s">
        <v>125</v>
      </c>
      <c r="R55" s="234" t="s">
        <v>125</v>
      </c>
      <c r="S55" s="234" t="s">
        <v>125</v>
      </c>
    </row>
    <row r="56" spans="1:19" ht="18" customHeight="1">
      <c r="A56" s="238">
        <v>5330800</v>
      </c>
      <c r="B56" s="234" t="s">
        <v>125</v>
      </c>
      <c r="C56" s="234" t="s">
        <v>125</v>
      </c>
      <c r="D56" s="234" t="s">
        <v>125</v>
      </c>
      <c r="E56" s="234" t="s">
        <v>125</v>
      </c>
      <c r="F56" s="234" t="s">
        <v>125</v>
      </c>
      <c r="G56" s="234" t="s">
        <v>125</v>
      </c>
      <c r="H56" s="234" t="s">
        <v>125</v>
      </c>
      <c r="I56" s="234" t="s">
        <v>125</v>
      </c>
      <c r="J56" s="234" t="s">
        <v>125</v>
      </c>
      <c r="K56" s="234" t="s">
        <v>125</v>
      </c>
      <c r="L56" s="234" t="s">
        <v>125</v>
      </c>
      <c r="M56" s="234" t="s">
        <v>125</v>
      </c>
      <c r="N56" s="234" t="s">
        <v>125</v>
      </c>
      <c r="O56" s="234" t="s">
        <v>125</v>
      </c>
      <c r="P56" s="234" t="s">
        <v>125</v>
      </c>
      <c r="Q56" s="234" t="s">
        <v>125</v>
      </c>
      <c r="R56" s="234" t="s">
        <v>125</v>
      </c>
      <c r="S56" s="234" t="s">
        <v>125</v>
      </c>
    </row>
    <row r="57" spans="1:19" ht="18" customHeight="1">
      <c r="A57" s="238">
        <v>5330900</v>
      </c>
      <c r="B57" s="234" t="s">
        <v>125</v>
      </c>
      <c r="C57" s="234" t="s">
        <v>125</v>
      </c>
      <c r="D57" s="234" t="s">
        <v>125</v>
      </c>
      <c r="E57" s="234" t="s">
        <v>125</v>
      </c>
      <c r="F57" s="234" t="s">
        <v>125</v>
      </c>
      <c r="G57" s="234" t="s">
        <v>125</v>
      </c>
      <c r="H57" s="234" t="s">
        <v>125</v>
      </c>
      <c r="I57" s="234" t="s">
        <v>125</v>
      </c>
      <c r="J57" s="234" t="s">
        <v>125</v>
      </c>
      <c r="K57" s="234" t="s">
        <v>125</v>
      </c>
      <c r="L57" s="234" t="s">
        <v>125</v>
      </c>
      <c r="M57" s="234" t="s">
        <v>125</v>
      </c>
      <c r="N57" s="234" t="s">
        <v>125</v>
      </c>
      <c r="O57" s="234" t="s">
        <v>125</v>
      </c>
      <c r="P57" s="234" t="s">
        <v>125</v>
      </c>
      <c r="Q57" s="234" t="s">
        <v>125</v>
      </c>
      <c r="R57" s="234" t="s">
        <v>125</v>
      </c>
      <c r="S57" s="234" t="s">
        <v>125</v>
      </c>
    </row>
    <row r="58" spans="1:19" ht="18" customHeight="1">
      <c r="A58" s="238">
        <v>5331100</v>
      </c>
      <c r="B58" s="234" t="s">
        <v>125</v>
      </c>
      <c r="C58" s="234" t="s">
        <v>125</v>
      </c>
      <c r="D58" s="234" t="s">
        <v>125</v>
      </c>
      <c r="E58" s="234" t="s">
        <v>125</v>
      </c>
      <c r="F58" s="234" t="s">
        <v>125</v>
      </c>
      <c r="G58" s="234" t="s">
        <v>125</v>
      </c>
      <c r="H58" s="234" t="s">
        <v>125</v>
      </c>
      <c r="I58" s="234" t="s">
        <v>125</v>
      </c>
      <c r="J58" s="234" t="s">
        <v>125</v>
      </c>
      <c r="K58" s="234" t="s">
        <v>125</v>
      </c>
      <c r="L58" s="234" t="s">
        <v>125</v>
      </c>
      <c r="M58" s="234" t="s">
        <v>125</v>
      </c>
      <c r="N58" s="234" t="s">
        <v>125</v>
      </c>
      <c r="O58" s="234" t="s">
        <v>125</v>
      </c>
      <c r="P58" s="234" t="s">
        <v>125</v>
      </c>
      <c r="Q58" s="234" t="s">
        <v>125</v>
      </c>
      <c r="R58" s="234" t="s">
        <v>125</v>
      </c>
      <c r="S58" s="234" t="s">
        <v>125</v>
      </c>
    </row>
    <row r="59" spans="1:19" ht="18" customHeight="1">
      <c r="A59" s="238">
        <v>5331300</v>
      </c>
      <c r="B59" s="234" t="s">
        <v>111</v>
      </c>
      <c r="C59" s="234" t="s">
        <v>111</v>
      </c>
      <c r="D59" s="234" t="s">
        <v>111</v>
      </c>
      <c r="E59" s="234" t="s">
        <v>111</v>
      </c>
      <c r="F59" s="234" t="s">
        <v>111</v>
      </c>
      <c r="G59" s="234" t="s">
        <v>111</v>
      </c>
      <c r="H59" s="234" t="s">
        <v>111</v>
      </c>
      <c r="I59" s="234" t="s">
        <v>111</v>
      </c>
      <c r="J59" s="234" t="s">
        <v>111</v>
      </c>
      <c r="K59" s="234" t="s">
        <v>111</v>
      </c>
      <c r="L59" s="234" t="s">
        <v>111</v>
      </c>
      <c r="M59" s="234" t="s">
        <v>111</v>
      </c>
      <c r="N59" s="234" t="s">
        <v>111</v>
      </c>
      <c r="O59" s="234" t="s">
        <v>111</v>
      </c>
      <c r="P59" s="234" t="s">
        <v>111</v>
      </c>
      <c r="Q59" s="234" t="s">
        <v>111</v>
      </c>
      <c r="R59" s="234" t="s">
        <v>111</v>
      </c>
      <c r="S59" s="234" t="s">
        <v>111</v>
      </c>
    </row>
    <row r="60" spans="1:19" ht="18" customHeight="1">
      <c r="A60" s="238">
        <v>5331400</v>
      </c>
      <c r="B60" s="234" t="s">
        <v>125</v>
      </c>
      <c r="C60" s="234" t="s">
        <v>125</v>
      </c>
      <c r="D60" s="234" t="s">
        <v>125</v>
      </c>
      <c r="E60" s="234" t="s">
        <v>125</v>
      </c>
      <c r="F60" s="234" t="s">
        <v>125</v>
      </c>
      <c r="G60" s="234" t="s">
        <v>125</v>
      </c>
      <c r="H60" s="234" t="s">
        <v>125</v>
      </c>
      <c r="I60" s="234" t="s">
        <v>125</v>
      </c>
      <c r="J60" s="234" t="s">
        <v>125</v>
      </c>
      <c r="K60" s="234" t="s">
        <v>125</v>
      </c>
      <c r="L60" s="234" t="s">
        <v>125</v>
      </c>
      <c r="M60" s="234" t="s">
        <v>125</v>
      </c>
      <c r="N60" s="234" t="s">
        <v>125</v>
      </c>
      <c r="O60" s="234" t="s">
        <v>125</v>
      </c>
      <c r="P60" s="234" t="s">
        <v>125</v>
      </c>
      <c r="Q60" s="234" t="s">
        <v>125</v>
      </c>
      <c r="R60" s="234" t="s">
        <v>125</v>
      </c>
      <c r="S60" s="234" t="s">
        <v>125</v>
      </c>
    </row>
    <row r="61" spans="1:19" ht="18" customHeight="1">
      <c r="A61" s="238" t="s">
        <v>199</v>
      </c>
      <c r="B61" s="234" t="s">
        <v>125</v>
      </c>
      <c r="C61" s="234" t="s">
        <v>125</v>
      </c>
      <c r="D61" s="234" t="s">
        <v>125</v>
      </c>
      <c r="E61" s="234" t="s">
        <v>125</v>
      </c>
      <c r="F61" s="234" t="s">
        <v>125</v>
      </c>
      <c r="G61" s="234" t="s">
        <v>125</v>
      </c>
      <c r="H61" s="234" t="s">
        <v>125</v>
      </c>
      <c r="I61" s="234" t="s">
        <v>125</v>
      </c>
      <c r="J61" s="234" t="s">
        <v>125</v>
      </c>
      <c r="K61" s="234" t="s">
        <v>125</v>
      </c>
      <c r="L61" s="234" t="s">
        <v>125</v>
      </c>
      <c r="M61" s="234" t="s">
        <v>125</v>
      </c>
      <c r="N61" s="234" t="s">
        <v>125</v>
      </c>
      <c r="O61" s="234" t="s">
        <v>125</v>
      </c>
      <c r="P61" s="234" t="s">
        <v>125</v>
      </c>
      <c r="Q61" s="234" t="s">
        <v>125</v>
      </c>
      <c r="R61" s="234" t="s">
        <v>125</v>
      </c>
      <c r="S61" s="234" t="s">
        <v>125</v>
      </c>
    </row>
    <row r="62" spans="1:19" ht="18" customHeight="1" thickBot="1">
      <c r="A62" s="244" t="s">
        <v>95</v>
      </c>
      <c r="B62" s="241" t="s">
        <v>125</v>
      </c>
      <c r="C62" s="241" t="s">
        <v>125</v>
      </c>
      <c r="D62" s="241" t="s">
        <v>125</v>
      </c>
      <c r="E62" s="241" t="s">
        <v>125</v>
      </c>
      <c r="F62" s="241" t="s">
        <v>125</v>
      </c>
      <c r="G62" s="241" t="s">
        <v>125</v>
      </c>
      <c r="H62" s="241" t="s">
        <v>125</v>
      </c>
      <c r="I62" s="241" t="s">
        <v>125</v>
      </c>
      <c r="J62" s="241" t="s">
        <v>125</v>
      </c>
      <c r="K62" s="241" t="s">
        <v>125</v>
      </c>
      <c r="L62" s="241" t="s">
        <v>125</v>
      </c>
      <c r="M62" s="241" t="s">
        <v>125</v>
      </c>
      <c r="N62" s="241" t="s">
        <v>125</v>
      </c>
      <c r="O62" s="241" t="s">
        <v>125</v>
      </c>
      <c r="P62" s="241" t="s">
        <v>125</v>
      </c>
      <c r="Q62" s="241" t="s">
        <v>125</v>
      </c>
      <c r="R62" s="241" t="s">
        <v>125</v>
      </c>
      <c r="S62" s="234" t="s">
        <v>125</v>
      </c>
    </row>
    <row r="63" ht="22.5" thickTop="1"/>
    <row r="64" spans="1:19" ht="18" customHeight="1">
      <c r="A64" s="250" t="s">
        <v>178</v>
      </c>
      <c r="B64" s="499" t="s">
        <v>179</v>
      </c>
      <c r="C64" s="500"/>
      <c r="D64" s="500" t="s">
        <v>128</v>
      </c>
      <c r="E64" s="500"/>
      <c r="F64" s="501" t="s">
        <v>129</v>
      </c>
      <c r="G64" s="499"/>
      <c r="H64" s="235"/>
      <c r="I64" s="235" t="s">
        <v>131</v>
      </c>
      <c r="J64" s="500" t="s">
        <v>132</v>
      </c>
      <c r="K64" s="500"/>
      <c r="L64" s="487" t="s">
        <v>133</v>
      </c>
      <c r="M64" s="496"/>
      <c r="N64" s="501" t="s">
        <v>134</v>
      </c>
      <c r="O64" s="499"/>
      <c r="P64" s="487" t="s">
        <v>135</v>
      </c>
      <c r="Q64" s="496"/>
      <c r="R64" s="234" t="s">
        <v>136</v>
      </c>
      <c r="S64" s="502" t="s">
        <v>48</v>
      </c>
    </row>
    <row r="65" spans="1:19" ht="18" customHeight="1">
      <c r="A65" s="233" t="s">
        <v>201</v>
      </c>
      <c r="B65" s="235" t="s">
        <v>181</v>
      </c>
      <c r="C65" s="235" t="s">
        <v>182</v>
      </c>
      <c r="D65" s="235" t="s">
        <v>183</v>
      </c>
      <c r="E65" s="235" t="s">
        <v>184</v>
      </c>
      <c r="F65" s="230" t="s">
        <v>185</v>
      </c>
      <c r="G65" s="230" t="s">
        <v>186</v>
      </c>
      <c r="H65" s="235" t="s">
        <v>188</v>
      </c>
      <c r="I65" s="235" t="s">
        <v>189</v>
      </c>
      <c r="J65" s="235" t="s">
        <v>190</v>
      </c>
      <c r="K65" s="235" t="s">
        <v>191</v>
      </c>
      <c r="L65" s="234" t="s">
        <v>192</v>
      </c>
      <c r="M65" s="234" t="s">
        <v>193</v>
      </c>
      <c r="N65" s="235" t="s">
        <v>194</v>
      </c>
      <c r="O65" s="235" t="s">
        <v>195</v>
      </c>
      <c r="P65" s="234" t="s">
        <v>196</v>
      </c>
      <c r="Q65" s="235" t="s">
        <v>197</v>
      </c>
      <c r="R65" s="234" t="s">
        <v>198</v>
      </c>
      <c r="S65" s="503"/>
    </row>
    <row r="66" spans="1:19" ht="18" customHeight="1">
      <c r="A66" s="237">
        <v>5310000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4"/>
      <c r="S66" s="238"/>
    </row>
    <row r="67" spans="1:19" ht="18" customHeight="1">
      <c r="A67" s="238">
        <v>5310100</v>
      </c>
      <c r="B67" s="234" t="s">
        <v>111</v>
      </c>
      <c r="C67" s="234" t="s">
        <v>111</v>
      </c>
      <c r="D67" s="234" t="s">
        <v>111</v>
      </c>
      <c r="E67" s="234" t="s">
        <v>111</v>
      </c>
      <c r="F67" s="234" t="s">
        <v>111</v>
      </c>
      <c r="G67" s="234" t="s">
        <v>111</v>
      </c>
      <c r="H67" s="234" t="s">
        <v>111</v>
      </c>
      <c r="I67" s="234" t="s">
        <v>111</v>
      </c>
      <c r="J67" s="234" t="s">
        <v>111</v>
      </c>
      <c r="K67" s="234" t="s">
        <v>111</v>
      </c>
      <c r="L67" s="234" t="s">
        <v>111</v>
      </c>
      <c r="M67" s="234" t="s">
        <v>111</v>
      </c>
      <c r="N67" s="234" t="s">
        <v>111</v>
      </c>
      <c r="O67" s="234" t="s">
        <v>111</v>
      </c>
      <c r="P67" s="234" t="s">
        <v>111</v>
      </c>
      <c r="Q67" s="234" t="s">
        <v>111</v>
      </c>
      <c r="R67" s="234" t="s">
        <v>111</v>
      </c>
      <c r="S67" s="234" t="s">
        <v>111</v>
      </c>
    </row>
    <row r="68" spans="1:19" ht="18" customHeight="1">
      <c r="A68" s="238">
        <v>5310200</v>
      </c>
      <c r="B68" s="234" t="s">
        <v>111</v>
      </c>
      <c r="C68" s="234" t="s">
        <v>111</v>
      </c>
      <c r="D68" s="234" t="s">
        <v>111</v>
      </c>
      <c r="E68" s="234" t="s">
        <v>111</v>
      </c>
      <c r="F68" s="234" t="s">
        <v>111</v>
      </c>
      <c r="G68" s="234" t="s">
        <v>111</v>
      </c>
      <c r="H68" s="234" t="s">
        <v>111</v>
      </c>
      <c r="I68" s="234" t="s">
        <v>111</v>
      </c>
      <c r="J68" s="234" t="s">
        <v>111</v>
      </c>
      <c r="K68" s="234" t="s">
        <v>111</v>
      </c>
      <c r="L68" s="234" t="s">
        <v>111</v>
      </c>
      <c r="M68" s="234" t="s">
        <v>111</v>
      </c>
      <c r="N68" s="234" t="s">
        <v>111</v>
      </c>
      <c r="O68" s="234" t="s">
        <v>111</v>
      </c>
      <c r="P68" s="234" t="s">
        <v>111</v>
      </c>
      <c r="Q68" s="234" t="s">
        <v>111</v>
      </c>
      <c r="R68" s="234" t="s">
        <v>111</v>
      </c>
      <c r="S68" s="234" t="s">
        <v>111</v>
      </c>
    </row>
    <row r="69" spans="1:19" ht="18" customHeight="1">
      <c r="A69" s="238">
        <v>5310300</v>
      </c>
      <c r="B69" s="234" t="s">
        <v>111</v>
      </c>
      <c r="C69" s="234" t="s">
        <v>111</v>
      </c>
      <c r="D69" s="234" t="s">
        <v>111</v>
      </c>
      <c r="E69" s="234" t="s">
        <v>111</v>
      </c>
      <c r="F69" s="234" t="s">
        <v>111</v>
      </c>
      <c r="G69" s="234" t="s">
        <v>111</v>
      </c>
      <c r="H69" s="234" t="s">
        <v>111</v>
      </c>
      <c r="I69" s="234" t="s">
        <v>111</v>
      </c>
      <c r="J69" s="234" t="s">
        <v>111</v>
      </c>
      <c r="K69" s="234" t="s">
        <v>111</v>
      </c>
      <c r="L69" s="234" t="s">
        <v>111</v>
      </c>
      <c r="M69" s="234" t="s">
        <v>111</v>
      </c>
      <c r="N69" s="234" t="s">
        <v>111</v>
      </c>
      <c r="O69" s="234" t="s">
        <v>111</v>
      </c>
      <c r="P69" s="234" t="s">
        <v>111</v>
      </c>
      <c r="Q69" s="234" t="s">
        <v>111</v>
      </c>
      <c r="R69" s="234" t="s">
        <v>111</v>
      </c>
      <c r="S69" s="234" t="s">
        <v>111</v>
      </c>
    </row>
    <row r="70" spans="1:19" ht="18" customHeight="1">
      <c r="A70" s="238">
        <v>5310400</v>
      </c>
      <c r="B70" s="234" t="s">
        <v>111</v>
      </c>
      <c r="C70" s="234" t="s">
        <v>111</v>
      </c>
      <c r="D70" s="234" t="s">
        <v>111</v>
      </c>
      <c r="E70" s="234" t="s">
        <v>111</v>
      </c>
      <c r="F70" s="234" t="s">
        <v>111</v>
      </c>
      <c r="G70" s="234" t="s">
        <v>111</v>
      </c>
      <c r="H70" s="234" t="s">
        <v>111</v>
      </c>
      <c r="I70" s="234" t="s">
        <v>111</v>
      </c>
      <c r="J70" s="234" t="s">
        <v>111</v>
      </c>
      <c r="K70" s="234" t="s">
        <v>111</v>
      </c>
      <c r="L70" s="234" t="s">
        <v>111</v>
      </c>
      <c r="M70" s="234" t="s">
        <v>111</v>
      </c>
      <c r="N70" s="234" t="s">
        <v>111</v>
      </c>
      <c r="O70" s="234" t="s">
        <v>111</v>
      </c>
      <c r="P70" s="234" t="s">
        <v>111</v>
      </c>
      <c r="Q70" s="234" t="s">
        <v>111</v>
      </c>
      <c r="R70" s="234" t="s">
        <v>111</v>
      </c>
      <c r="S70" s="234" t="s">
        <v>111</v>
      </c>
    </row>
    <row r="71" spans="1:19" ht="18" customHeight="1">
      <c r="A71" s="238">
        <v>5310600</v>
      </c>
      <c r="B71" s="234" t="s">
        <v>111</v>
      </c>
      <c r="C71" s="234" t="s">
        <v>111</v>
      </c>
      <c r="D71" s="234" t="s">
        <v>111</v>
      </c>
      <c r="E71" s="234" t="s">
        <v>111</v>
      </c>
      <c r="F71" s="234" t="s">
        <v>111</v>
      </c>
      <c r="G71" s="234" t="s">
        <v>111</v>
      </c>
      <c r="H71" s="234" t="s">
        <v>111</v>
      </c>
      <c r="I71" s="234" t="s">
        <v>111</v>
      </c>
      <c r="J71" s="234" t="s">
        <v>111</v>
      </c>
      <c r="K71" s="234" t="s">
        <v>111</v>
      </c>
      <c r="L71" s="234" t="s">
        <v>111</v>
      </c>
      <c r="M71" s="234" t="s">
        <v>111</v>
      </c>
      <c r="N71" s="234" t="s">
        <v>111</v>
      </c>
      <c r="O71" s="234" t="s">
        <v>111</v>
      </c>
      <c r="P71" s="234" t="s">
        <v>111</v>
      </c>
      <c r="Q71" s="234" t="s">
        <v>111</v>
      </c>
      <c r="R71" s="234" t="s">
        <v>111</v>
      </c>
      <c r="S71" s="234" t="s">
        <v>111</v>
      </c>
    </row>
    <row r="72" spans="1:19" ht="18" customHeight="1">
      <c r="A72" s="238" t="s">
        <v>199</v>
      </c>
      <c r="B72" s="234" t="s">
        <v>111</v>
      </c>
      <c r="C72" s="234" t="s">
        <v>111</v>
      </c>
      <c r="D72" s="234" t="s">
        <v>111</v>
      </c>
      <c r="E72" s="234" t="s">
        <v>111</v>
      </c>
      <c r="F72" s="234" t="s">
        <v>111</v>
      </c>
      <c r="G72" s="234" t="s">
        <v>111</v>
      </c>
      <c r="H72" s="234" t="s">
        <v>111</v>
      </c>
      <c r="I72" s="234" t="s">
        <v>111</v>
      </c>
      <c r="J72" s="234" t="s">
        <v>111</v>
      </c>
      <c r="K72" s="234" t="s">
        <v>111</v>
      </c>
      <c r="L72" s="234" t="s">
        <v>111</v>
      </c>
      <c r="M72" s="234" t="s">
        <v>111</v>
      </c>
      <c r="N72" s="234" t="s">
        <v>111</v>
      </c>
      <c r="O72" s="234" t="s">
        <v>111</v>
      </c>
      <c r="P72" s="234" t="s">
        <v>111</v>
      </c>
      <c r="Q72" s="234" t="s">
        <v>111</v>
      </c>
      <c r="R72" s="234" t="s">
        <v>111</v>
      </c>
      <c r="S72" s="234" t="s">
        <v>111</v>
      </c>
    </row>
    <row r="73" spans="1:19" ht="18" customHeight="1" thickBot="1">
      <c r="A73" s="244" t="s">
        <v>95</v>
      </c>
      <c r="B73" s="241" t="s">
        <v>125</v>
      </c>
      <c r="C73" s="241" t="s">
        <v>125</v>
      </c>
      <c r="D73" s="241" t="s">
        <v>125</v>
      </c>
      <c r="E73" s="241" t="s">
        <v>125</v>
      </c>
      <c r="F73" s="241" t="s">
        <v>125</v>
      </c>
      <c r="G73" s="241" t="s">
        <v>125</v>
      </c>
      <c r="H73" s="241" t="s">
        <v>125</v>
      </c>
      <c r="I73" s="241" t="s">
        <v>125</v>
      </c>
      <c r="J73" s="241" t="s">
        <v>125</v>
      </c>
      <c r="K73" s="241" t="s">
        <v>125</v>
      </c>
      <c r="L73" s="241" t="s">
        <v>125</v>
      </c>
      <c r="M73" s="241" t="s">
        <v>125</v>
      </c>
      <c r="N73" s="241" t="s">
        <v>125</v>
      </c>
      <c r="O73" s="241" t="s">
        <v>125</v>
      </c>
      <c r="P73" s="241" t="s">
        <v>125</v>
      </c>
      <c r="Q73" s="241" t="s">
        <v>125</v>
      </c>
      <c r="R73" s="241" t="s">
        <v>125</v>
      </c>
      <c r="S73" s="241" t="s">
        <v>125</v>
      </c>
    </row>
    <row r="74" spans="1:19" ht="18" customHeight="1" thickTop="1">
      <c r="A74" s="242">
        <v>5320000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28"/>
      <c r="R74" s="257" t="s">
        <v>125</v>
      </c>
      <c r="S74" s="228"/>
    </row>
    <row r="75" spans="1:19" ht="18" customHeight="1">
      <c r="A75" s="238">
        <v>5320100</v>
      </c>
      <c r="B75" s="234" t="s">
        <v>125</v>
      </c>
      <c r="C75" s="234" t="s">
        <v>125</v>
      </c>
      <c r="D75" s="234" t="s">
        <v>125</v>
      </c>
      <c r="E75" s="234" t="s">
        <v>125</v>
      </c>
      <c r="F75" s="234" t="s">
        <v>125</v>
      </c>
      <c r="G75" s="234" t="s">
        <v>125</v>
      </c>
      <c r="H75" s="234" t="s">
        <v>125</v>
      </c>
      <c r="I75" s="234" t="s">
        <v>125</v>
      </c>
      <c r="J75" s="234" t="s">
        <v>125</v>
      </c>
      <c r="K75" s="234" t="s">
        <v>125</v>
      </c>
      <c r="L75" s="234" t="s">
        <v>125</v>
      </c>
      <c r="M75" s="234" t="s">
        <v>125</v>
      </c>
      <c r="N75" s="234" t="s">
        <v>125</v>
      </c>
      <c r="O75" s="234" t="s">
        <v>125</v>
      </c>
      <c r="P75" s="234" t="s">
        <v>125</v>
      </c>
      <c r="Q75" s="234" t="s">
        <v>125</v>
      </c>
      <c r="R75" s="234" t="s">
        <v>125</v>
      </c>
      <c r="S75" s="234" t="s">
        <v>125</v>
      </c>
    </row>
    <row r="76" spans="1:19" ht="18" customHeight="1">
      <c r="A76" s="238">
        <v>5320200</v>
      </c>
      <c r="B76" s="234" t="s">
        <v>125</v>
      </c>
      <c r="C76" s="234" t="s">
        <v>125</v>
      </c>
      <c r="D76" s="234" t="s">
        <v>125</v>
      </c>
      <c r="E76" s="234" t="s">
        <v>125</v>
      </c>
      <c r="F76" s="234" t="s">
        <v>125</v>
      </c>
      <c r="G76" s="234" t="s">
        <v>125</v>
      </c>
      <c r="H76" s="234" t="s">
        <v>125</v>
      </c>
      <c r="I76" s="234" t="s">
        <v>125</v>
      </c>
      <c r="J76" s="234" t="s">
        <v>111</v>
      </c>
      <c r="K76" s="234" t="s">
        <v>125</v>
      </c>
      <c r="L76" s="234" t="s">
        <v>125</v>
      </c>
      <c r="M76" s="234" t="s">
        <v>125</v>
      </c>
      <c r="N76" s="234" t="s">
        <v>125</v>
      </c>
      <c r="O76" s="234" t="s">
        <v>125</v>
      </c>
      <c r="P76" s="234" t="s">
        <v>125</v>
      </c>
      <c r="Q76" s="234" t="s">
        <v>125</v>
      </c>
      <c r="R76" s="234" t="s">
        <v>125</v>
      </c>
      <c r="S76" s="234" t="s">
        <v>111</v>
      </c>
    </row>
    <row r="77" spans="1:19" ht="18" customHeight="1">
      <c r="A77" s="238">
        <v>5320300</v>
      </c>
      <c r="B77" s="234" t="s">
        <v>125</v>
      </c>
      <c r="C77" s="234" t="s">
        <v>125</v>
      </c>
      <c r="D77" s="234" t="s">
        <v>125</v>
      </c>
      <c r="E77" s="234" t="s">
        <v>125</v>
      </c>
      <c r="F77" s="234" t="s">
        <v>125</v>
      </c>
      <c r="G77" s="234" t="s">
        <v>125</v>
      </c>
      <c r="H77" s="234" t="s">
        <v>125</v>
      </c>
      <c r="I77" s="234" t="s">
        <v>125</v>
      </c>
      <c r="J77" s="234" t="s">
        <v>125</v>
      </c>
      <c r="K77" s="234" t="s">
        <v>125</v>
      </c>
      <c r="L77" s="234" t="s">
        <v>125</v>
      </c>
      <c r="M77" s="234" t="s">
        <v>125</v>
      </c>
      <c r="N77" s="234" t="s">
        <v>125</v>
      </c>
      <c r="O77" s="234" t="s">
        <v>125</v>
      </c>
      <c r="P77" s="234" t="s">
        <v>125</v>
      </c>
      <c r="Q77" s="234" t="s">
        <v>125</v>
      </c>
      <c r="R77" s="234" t="s">
        <v>125</v>
      </c>
      <c r="S77" s="234" t="s">
        <v>125</v>
      </c>
    </row>
    <row r="78" spans="1:19" ht="18" customHeight="1">
      <c r="A78" s="238">
        <v>5320400</v>
      </c>
      <c r="B78" s="234" t="s">
        <v>125</v>
      </c>
      <c r="C78" s="234" t="s">
        <v>125</v>
      </c>
      <c r="D78" s="234" t="s">
        <v>125</v>
      </c>
      <c r="E78" s="234" t="s">
        <v>125</v>
      </c>
      <c r="F78" s="234" t="s">
        <v>125</v>
      </c>
      <c r="G78" s="234" t="s">
        <v>125</v>
      </c>
      <c r="H78" s="234" t="s">
        <v>125</v>
      </c>
      <c r="I78" s="234" t="s">
        <v>125</v>
      </c>
      <c r="J78" s="234" t="s">
        <v>125</v>
      </c>
      <c r="K78" s="234" t="s">
        <v>125</v>
      </c>
      <c r="L78" s="234" t="s">
        <v>125</v>
      </c>
      <c r="M78" s="234" t="s">
        <v>125</v>
      </c>
      <c r="N78" s="234" t="s">
        <v>125</v>
      </c>
      <c r="O78" s="234" t="s">
        <v>125</v>
      </c>
      <c r="P78" s="234" t="s">
        <v>125</v>
      </c>
      <c r="Q78" s="234" t="s">
        <v>125</v>
      </c>
      <c r="R78" s="234" t="s">
        <v>125</v>
      </c>
      <c r="S78" s="234" t="s">
        <v>125</v>
      </c>
    </row>
    <row r="79" spans="1:19" ht="18" customHeight="1">
      <c r="A79" s="238" t="s">
        <v>199</v>
      </c>
      <c r="B79" s="234" t="s">
        <v>125</v>
      </c>
      <c r="C79" s="234" t="s">
        <v>125</v>
      </c>
      <c r="D79" s="234" t="s">
        <v>125</v>
      </c>
      <c r="E79" s="234" t="s">
        <v>125</v>
      </c>
      <c r="F79" s="234" t="s">
        <v>125</v>
      </c>
      <c r="G79" s="234" t="s">
        <v>125</v>
      </c>
      <c r="H79" s="234" t="s">
        <v>125</v>
      </c>
      <c r="I79" s="234" t="s">
        <v>125</v>
      </c>
      <c r="J79" s="234" t="s">
        <v>111</v>
      </c>
      <c r="K79" s="234" t="s">
        <v>125</v>
      </c>
      <c r="L79" s="234" t="s">
        <v>125</v>
      </c>
      <c r="M79" s="234" t="s">
        <v>125</v>
      </c>
      <c r="N79" s="234" t="s">
        <v>125</v>
      </c>
      <c r="O79" s="234" t="s">
        <v>125</v>
      </c>
      <c r="P79" s="234" t="s">
        <v>125</v>
      </c>
      <c r="Q79" s="234" t="s">
        <v>125</v>
      </c>
      <c r="R79" s="234" t="s">
        <v>125</v>
      </c>
      <c r="S79" s="234" t="s">
        <v>125</v>
      </c>
    </row>
    <row r="80" spans="1:19" ht="18" customHeight="1" thickBot="1">
      <c r="A80" s="244" t="s">
        <v>95</v>
      </c>
      <c r="B80" s="241" t="s">
        <v>125</v>
      </c>
      <c r="C80" s="241" t="s">
        <v>125</v>
      </c>
      <c r="D80" s="241" t="s">
        <v>125</v>
      </c>
      <c r="E80" s="241" t="s">
        <v>125</v>
      </c>
      <c r="F80" s="241" t="s">
        <v>125</v>
      </c>
      <c r="G80" s="241" t="s">
        <v>125</v>
      </c>
      <c r="H80" s="241" t="s">
        <v>125</v>
      </c>
      <c r="I80" s="241" t="s">
        <v>125</v>
      </c>
      <c r="J80" s="241" t="s">
        <v>111</v>
      </c>
      <c r="K80" s="241" t="s">
        <v>125</v>
      </c>
      <c r="L80" s="241" t="s">
        <v>125</v>
      </c>
      <c r="M80" s="241" t="s">
        <v>125</v>
      </c>
      <c r="N80" s="241" t="s">
        <v>125</v>
      </c>
      <c r="O80" s="241" t="s">
        <v>125</v>
      </c>
      <c r="P80" s="241" t="s">
        <v>125</v>
      </c>
      <c r="Q80" s="241" t="s">
        <v>125</v>
      </c>
      <c r="R80" s="241" t="s">
        <v>125</v>
      </c>
      <c r="S80" s="241" t="s">
        <v>125</v>
      </c>
    </row>
    <row r="81" spans="1:19" ht="18" customHeight="1" thickTop="1">
      <c r="A81" s="242">
        <v>5330000</v>
      </c>
      <c r="B81" s="233"/>
      <c r="C81" s="233"/>
      <c r="D81" s="233"/>
      <c r="E81" s="233"/>
      <c r="F81" s="233"/>
      <c r="G81" s="233"/>
      <c r="H81" s="233"/>
      <c r="I81" s="233"/>
      <c r="J81" s="229"/>
      <c r="K81" s="233"/>
      <c r="L81" s="233"/>
      <c r="M81" s="233"/>
      <c r="N81" s="249" t="s">
        <v>126</v>
      </c>
      <c r="O81" s="233"/>
      <c r="P81" s="233"/>
      <c r="Q81" s="233"/>
      <c r="R81" s="233"/>
      <c r="S81" s="233"/>
    </row>
    <row r="82" spans="1:19" ht="18" customHeight="1">
      <c r="A82" s="238">
        <v>5330100</v>
      </c>
      <c r="B82" s="234" t="s">
        <v>125</v>
      </c>
      <c r="C82" s="234" t="s">
        <v>125</v>
      </c>
      <c r="D82" s="234" t="s">
        <v>125</v>
      </c>
      <c r="E82" s="234" t="s">
        <v>125</v>
      </c>
      <c r="F82" s="234" t="s">
        <v>125</v>
      </c>
      <c r="G82" s="234" t="s">
        <v>125</v>
      </c>
      <c r="H82" s="234" t="s">
        <v>125</v>
      </c>
      <c r="I82" s="234" t="s">
        <v>125</v>
      </c>
      <c r="J82" s="234" t="s">
        <v>125</v>
      </c>
      <c r="K82" s="234" t="s">
        <v>125</v>
      </c>
      <c r="L82" s="234" t="s">
        <v>125</v>
      </c>
      <c r="M82" s="234" t="s">
        <v>125</v>
      </c>
      <c r="N82" s="234" t="s">
        <v>125</v>
      </c>
      <c r="O82" s="234" t="s">
        <v>125</v>
      </c>
      <c r="P82" s="234" t="s">
        <v>125</v>
      </c>
      <c r="Q82" s="234" t="s">
        <v>125</v>
      </c>
      <c r="R82" s="234" t="s">
        <v>125</v>
      </c>
      <c r="S82" s="234" t="s">
        <v>125</v>
      </c>
    </row>
    <row r="83" spans="1:19" ht="18" customHeight="1">
      <c r="A83" s="238">
        <v>5330200</v>
      </c>
      <c r="B83" s="234" t="s">
        <v>125</v>
      </c>
      <c r="C83" s="234" t="s">
        <v>125</v>
      </c>
      <c r="D83" s="234" t="s">
        <v>125</v>
      </c>
      <c r="E83" s="234" t="s">
        <v>125</v>
      </c>
      <c r="F83" s="234" t="s">
        <v>125</v>
      </c>
      <c r="G83" s="234" t="s">
        <v>125</v>
      </c>
      <c r="H83" s="234" t="s">
        <v>125</v>
      </c>
      <c r="I83" s="234" t="s">
        <v>125</v>
      </c>
      <c r="J83" s="234" t="s">
        <v>125</v>
      </c>
      <c r="K83" s="234" t="s">
        <v>125</v>
      </c>
      <c r="L83" s="234" t="s">
        <v>125</v>
      </c>
      <c r="M83" s="234" t="s">
        <v>125</v>
      </c>
      <c r="N83" s="234" t="s">
        <v>125</v>
      </c>
      <c r="O83" s="234" t="s">
        <v>125</v>
      </c>
      <c r="P83" s="234" t="s">
        <v>125</v>
      </c>
      <c r="Q83" s="234" t="s">
        <v>125</v>
      </c>
      <c r="R83" s="234" t="s">
        <v>125</v>
      </c>
      <c r="S83" s="234" t="s">
        <v>125</v>
      </c>
    </row>
    <row r="84" spans="1:19" ht="18" customHeight="1">
      <c r="A84" s="238">
        <v>5330300</v>
      </c>
      <c r="B84" s="234" t="s">
        <v>125</v>
      </c>
      <c r="C84" s="234" t="s">
        <v>125</v>
      </c>
      <c r="D84" s="234" t="s">
        <v>125</v>
      </c>
      <c r="E84" s="234" t="s">
        <v>125</v>
      </c>
      <c r="F84" s="234" t="s">
        <v>125</v>
      </c>
      <c r="G84" s="234" t="s">
        <v>125</v>
      </c>
      <c r="H84" s="234" t="s">
        <v>125</v>
      </c>
      <c r="I84" s="234" t="s">
        <v>125</v>
      </c>
      <c r="J84" s="234" t="s">
        <v>125</v>
      </c>
      <c r="K84" s="234" t="s">
        <v>125</v>
      </c>
      <c r="L84" s="234" t="s">
        <v>125</v>
      </c>
      <c r="M84" s="234" t="s">
        <v>125</v>
      </c>
      <c r="N84" s="234" t="s">
        <v>125</v>
      </c>
      <c r="O84" s="234" t="s">
        <v>125</v>
      </c>
      <c r="P84" s="234" t="s">
        <v>125</v>
      </c>
      <c r="Q84" s="234" t="s">
        <v>125</v>
      </c>
      <c r="R84" s="234" t="s">
        <v>125</v>
      </c>
      <c r="S84" s="234" t="s">
        <v>125</v>
      </c>
    </row>
    <row r="85" spans="1:19" ht="18" customHeight="1">
      <c r="A85" s="238">
        <v>5330400</v>
      </c>
      <c r="B85" s="234" t="s">
        <v>125</v>
      </c>
      <c r="C85" s="234" t="s">
        <v>125</v>
      </c>
      <c r="D85" s="234" t="s">
        <v>125</v>
      </c>
      <c r="E85" s="234" t="s">
        <v>125</v>
      </c>
      <c r="F85" s="234" t="s">
        <v>125</v>
      </c>
      <c r="G85" s="234" t="s">
        <v>125</v>
      </c>
      <c r="H85" s="234" t="s">
        <v>125</v>
      </c>
      <c r="I85" s="234" t="s">
        <v>125</v>
      </c>
      <c r="J85" s="234" t="s">
        <v>125</v>
      </c>
      <c r="K85" s="234" t="s">
        <v>125</v>
      </c>
      <c r="L85" s="234" t="s">
        <v>125</v>
      </c>
      <c r="M85" s="234" t="s">
        <v>125</v>
      </c>
      <c r="N85" s="234" t="s">
        <v>125</v>
      </c>
      <c r="O85" s="234" t="s">
        <v>125</v>
      </c>
      <c r="P85" s="234" t="s">
        <v>125</v>
      </c>
      <c r="Q85" s="234" t="s">
        <v>125</v>
      </c>
      <c r="R85" s="234" t="s">
        <v>125</v>
      </c>
      <c r="S85" s="234" t="s">
        <v>125</v>
      </c>
    </row>
    <row r="86" spans="1:19" ht="18" customHeight="1">
      <c r="A86" s="238">
        <v>5330500</v>
      </c>
      <c r="B86" s="234" t="s">
        <v>125</v>
      </c>
      <c r="C86" s="234" t="s">
        <v>125</v>
      </c>
      <c r="D86" s="234" t="s">
        <v>125</v>
      </c>
      <c r="E86" s="234" t="s">
        <v>125</v>
      </c>
      <c r="F86" s="234" t="s">
        <v>125</v>
      </c>
      <c r="G86" s="234" t="s">
        <v>125</v>
      </c>
      <c r="H86" s="234" t="s">
        <v>125</v>
      </c>
      <c r="I86" s="234" t="s">
        <v>125</v>
      </c>
      <c r="J86" s="234" t="s">
        <v>125</v>
      </c>
      <c r="K86" s="234" t="s">
        <v>125</v>
      </c>
      <c r="L86" s="234" t="s">
        <v>125</v>
      </c>
      <c r="M86" s="234" t="s">
        <v>125</v>
      </c>
      <c r="N86" s="234" t="s">
        <v>125</v>
      </c>
      <c r="O86" s="234" t="s">
        <v>125</v>
      </c>
      <c r="P86" s="234" t="s">
        <v>111</v>
      </c>
      <c r="Q86" s="234" t="s">
        <v>125</v>
      </c>
      <c r="R86" s="234" t="s">
        <v>125</v>
      </c>
      <c r="S86" s="234" t="s">
        <v>111</v>
      </c>
    </row>
    <row r="87" spans="1:19" ht="18" customHeight="1">
      <c r="A87" s="238">
        <v>5330600</v>
      </c>
      <c r="B87" s="234" t="s">
        <v>125</v>
      </c>
      <c r="C87" s="234" t="s">
        <v>125</v>
      </c>
      <c r="D87" s="234" t="s">
        <v>125</v>
      </c>
      <c r="E87" s="234" t="s">
        <v>125</v>
      </c>
      <c r="F87" s="234" t="s">
        <v>125</v>
      </c>
      <c r="G87" s="234" t="s">
        <v>125</v>
      </c>
      <c r="H87" s="234" t="s">
        <v>125</v>
      </c>
      <c r="I87" s="234" t="s">
        <v>125</v>
      </c>
      <c r="J87" s="234" t="s">
        <v>125</v>
      </c>
      <c r="K87" s="234" t="s">
        <v>125</v>
      </c>
      <c r="L87" s="234" t="s">
        <v>125</v>
      </c>
      <c r="M87" s="234" t="s">
        <v>125</v>
      </c>
      <c r="N87" s="234" t="s">
        <v>125</v>
      </c>
      <c r="O87" s="234" t="s">
        <v>125</v>
      </c>
      <c r="P87" s="234" t="s">
        <v>125</v>
      </c>
      <c r="Q87" s="234" t="s">
        <v>125</v>
      </c>
      <c r="R87" s="234" t="s">
        <v>125</v>
      </c>
      <c r="S87" s="234" t="s">
        <v>125</v>
      </c>
    </row>
    <row r="88" spans="1:19" ht="18" customHeight="1">
      <c r="A88" s="238">
        <v>5330800</v>
      </c>
      <c r="B88" s="234" t="s">
        <v>125</v>
      </c>
      <c r="C88" s="234" t="s">
        <v>125</v>
      </c>
      <c r="D88" s="234" t="s">
        <v>125</v>
      </c>
      <c r="E88" s="234" t="s">
        <v>125</v>
      </c>
      <c r="F88" s="234" t="s">
        <v>125</v>
      </c>
      <c r="G88" s="234" t="s">
        <v>125</v>
      </c>
      <c r="H88" s="234" t="s">
        <v>125</v>
      </c>
      <c r="I88" s="234" t="s">
        <v>125</v>
      </c>
      <c r="J88" s="234" t="s">
        <v>125</v>
      </c>
      <c r="K88" s="234" t="s">
        <v>125</v>
      </c>
      <c r="L88" s="234" t="s">
        <v>125</v>
      </c>
      <c r="M88" s="234" t="s">
        <v>125</v>
      </c>
      <c r="N88" s="234" t="s">
        <v>125</v>
      </c>
      <c r="O88" s="234" t="s">
        <v>125</v>
      </c>
      <c r="P88" s="234" t="s">
        <v>125</v>
      </c>
      <c r="Q88" s="234" t="s">
        <v>125</v>
      </c>
      <c r="R88" s="234" t="s">
        <v>125</v>
      </c>
      <c r="S88" s="234" t="s">
        <v>125</v>
      </c>
    </row>
    <row r="89" spans="1:19" ht="18" customHeight="1">
      <c r="A89" s="238">
        <v>5330900</v>
      </c>
      <c r="B89" s="234" t="s">
        <v>125</v>
      </c>
      <c r="C89" s="234" t="s">
        <v>125</v>
      </c>
      <c r="D89" s="234" t="s">
        <v>125</v>
      </c>
      <c r="E89" s="234" t="s">
        <v>125</v>
      </c>
      <c r="F89" s="234" t="s">
        <v>125</v>
      </c>
      <c r="G89" s="234" t="s">
        <v>125</v>
      </c>
      <c r="H89" s="234" t="s">
        <v>125</v>
      </c>
      <c r="I89" s="234" t="s">
        <v>125</v>
      </c>
      <c r="J89" s="234" t="s">
        <v>125</v>
      </c>
      <c r="K89" s="234" t="s">
        <v>125</v>
      </c>
      <c r="L89" s="234" t="s">
        <v>125</v>
      </c>
      <c r="M89" s="234" t="s">
        <v>125</v>
      </c>
      <c r="N89" s="234" t="s">
        <v>125</v>
      </c>
      <c r="O89" s="234" t="s">
        <v>125</v>
      </c>
      <c r="P89" s="234" t="s">
        <v>125</v>
      </c>
      <c r="Q89" s="234" t="s">
        <v>125</v>
      </c>
      <c r="R89" s="234" t="s">
        <v>125</v>
      </c>
      <c r="S89" s="234" t="s">
        <v>125</v>
      </c>
    </row>
    <row r="90" spans="1:19" ht="18" customHeight="1">
      <c r="A90" s="238">
        <v>5331100</v>
      </c>
      <c r="B90" s="234" t="s">
        <v>125</v>
      </c>
      <c r="C90" s="234" t="s">
        <v>125</v>
      </c>
      <c r="D90" s="234" t="s">
        <v>125</v>
      </c>
      <c r="E90" s="234" t="s">
        <v>125</v>
      </c>
      <c r="F90" s="234" t="s">
        <v>125</v>
      </c>
      <c r="G90" s="234" t="s">
        <v>125</v>
      </c>
      <c r="H90" s="234" t="s">
        <v>125</v>
      </c>
      <c r="I90" s="234" t="s">
        <v>125</v>
      </c>
      <c r="J90" s="234" t="s">
        <v>125</v>
      </c>
      <c r="K90" s="234" t="s">
        <v>125</v>
      </c>
      <c r="L90" s="234" t="s">
        <v>125</v>
      </c>
      <c r="M90" s="234" t="s">
        <v>125</v>
      </c>
      <c r="N90" s="234" t="s">
        <v>125</v>
      </c>
      <c r="O90" s="234" t="s">
        <v>125</v>
      </c>
      <c r="P90" s="234" t="s">
        <v>125</v>
      </c>
      <c r="Q90" s="234" t="s">
        <v>125</v>
      </c>
      <c r="R90" s="234" t="s">
        <v>125</v>
      </c>
      <c r="S90" s="234" t="s">
        <v>125</v>
      </c>
    </row>
    <row r="91" spans="1:19" ht="18" customHeight="1">
      <c r="A91" s="238">
        <v>5331300</v>
      </c>
      <c r="B91" s="234" t="s">
        <v>111</v>
      </c>
      <c r="C91" s="234" t="s">
        <v>111</v>
      </c>
      <c r="D91" s="234" t="s">
        <v>111</v>
      </c>
      <c r="E91" s="234" t="s">
        <v>111</v>
      </c>
      <c r="F91" s="234" t="s">
        <v>111</v>
      </c>
      <c r="G91" s="234" t="s">
        <v>111</v>
      </c>
      <c r="H91" s="234" t="s">
        <v>111</v>
      </c>
      <c r="I91" s="234" t="s">
        <v>111</v>
      </c>
      <c r="J91" s="234" t="s">
        <v>111</v>
      </c>
      <c r="K91" s="234" t="s">
        <v>111</v>
      </c>
      <c r="L91" s="234" t="s">
        <v>111</v>
      </c>
      <c r="M91" s="234" t="s">
        <v>111</v>
      </c>
      <c r="N91" s="234" t="s">
        <v>111</v>
      </c>
      <c r="O91" s="234" t="s">
        <v>111</v>
      </c>
      <c r="P91" s="234" t="s">
        <v>111</v>
      </c>
      <c r="Q91" s="234" t="s">
        <v>111</v>
      </c>
      <c r="R91" s="234" t="s">
        <v>111</v>
      </c>
      <c r="S91" s="234" t="s">
        <v>111</v>
      </c>
    </row>
    <row r="92" spans="1:19" ht="18" customHeight="1">
      <c r="A92" s="238">
        <v>5331400</v>
      </c>
      <c r="B92" s="234" t="s">
        <v>125</v>
      </c>
      <c r="C92" s="234" t="s">
        <v>125</v>
      </c>
      <c r="D92" s="234" t="s">
        <v>125</v>
      </c>
      <c r="E92" s="234" t="s">
        <v>125</v>
      </c>
      <c r="F92" s="234" t="s">
        <v>125</v>
      </c>
      <c r="G92" s="234" t="s">
        <v>125</v>
      </c>
      <c r="H92" s="234" t="s">
        <v>125</v>
      </c>
      <c r="I92" s="234" t="s">
        <v>125</v>
      </c>
      <c r="J92" s="234" t="s">
        <v>125</v>
      </c>
      <c r="K92" s="234" t="s">
        <v>125</v>
      </c>
      <c r="L92" s="234" t="s">
        <v>125</v>
      </c>
      <c r="M92" s="234" t="s">
        <v>125</v>
      </c>
      <c r="N92" s="234" t="s">
        <v>125</v>
      </c>
      <c r="O92" s="234" t="s">
        <v>125</v>
      </c>
      <c r="P92" s="234" t="s">
        <v>125</v>
      </c>
      <c r="Q92" s="234" t="s">
        <v>125</v>
      </c>
      <c r="R92" s="234" t="s">
        <v>125</v>
      </c>
      <c r="S92" s="234" t="s">
        <v>125</v>
      </c>
    </row>
    <row r="93" spans="1:19" ht="18" customHeight="1">
      <c r="A93" s="238" t="s">
        <v>199</v>
      </c>
      <c r="B93" s="234" t="s">
        <v>125</v>
      </c>
      <c r="C93" s="234" t="s">
        <v>125</v>
      </c>
      <c r="D93" s="234" t="s">
        <v>125</v>
      </c>
      <c r="E93" s="234" t="s">
        <v>125</v>
      </c>
      <c r="F93" s="234" t="s">
        <v>125</v>
      </c>
      <c r="G93" s="234" t="s">
        <v>125</v>
      </c>
      <c r="H93" s="234" t="s">
        <v>125</v>
      </c>
      <c r="I93" s="234" t="s">
        <v>125</v>
      </c>
      <c r="J93" s="234" t="s">
        <v>125</v>
      </c>
      <c r="K93" s="234" t="s">
        <v>125</v>
      </c>
      <c r="L93" s="234" t="s">
        <v>125</v>
      </c>
      <c r="M93" s="234" t="s">
        <v>125</v>
      </c>
      <c r="N93" s="234" t="s">
        <v>125</v>
      </c>
      <c r="O93" s="234" t="s">
        <v>125</v>
      </c>
      <c r="P93" s="234" t="s">
        <v>125</v>
      </c>
      <c r="Q93" s="234" t="s">
        <v>125</v>
      </c>
      <c r="R93" s="234" t="s">
        <v>125</v>
      </c>
      <c r="S93" s="234" t="s">
        <v>125</v>
      </c>
    </row>
    <row r="94" spans="1:19" ht="18" customHeight="1" thickBot="1">
      <c r="A94" s="244" t="s">
        <v>95</v>
      </c>
      <c r="B94" s="241" t="s">
        <v>125</v>
      </c>
      <c r="C94" s="241" t="s">
        <v>125</v>
      </c>
      <c r="D94" s="241" t="s">
        <v>125</v>
      </c>
      <c r="E94" s="241" t="s">
        <v>125</v>
      </c>
      <c r="F94" s="241" t="s">
        <v>125</v>
      </c>
      <c r="G94" s="241" t="s">
        <v>125</v>
      </c>
      <c r="H94" s="241" t="s">
        <v>125</v>
      </c>
      <c r="I94" s="241" t="s">
        <v>125</v>
      </c>
      <c r="J94" s="241" t="s">
        <v>125</v>
      </c>
      <c r="K94" s="241" t="s">
        <v>125</v>
      </c>
      <c r="L94" s="241" t="s">
        <v>125</v>
      </c>
      <c r="M94" s="241" t="s">
        <v>125</v>
      </c>
      <c r="N94" s="241" t="s">
        <v>125</v>
      </c>
      <c r="O94" s="241" t="s">
        <v>125</v>
      </c>
      <c r="P94" s="241" t="s">
        <v>125</v>
      </c>
      <c r="Q94" s="241" t="s">
        <v>125</v>
      </c>
      <c r="R94" s="241" t="s">
        <v>125</v>
      </c>
      <c r="S94" s="234" t="s">
        <v>125</v>
      </c>
    </row>
    <row r="95" ht="19.5" thickTop="1"/>
  </sheetData>
  <sheetProtection/>
  <mergeCells count="23">
    <mergeCell ref="S32:S33"/>
    <mergeCell ref="D1:E1"/>
    <mergeCell ref="F1:G1"/>
    <mergeCell ref="J1:L1"/>
    <mergeCell ref="N1:O1"/>
    <mergeCell ref="P1:Q1"/>
    <mergeCell ref="S1:S2"/>
    <mergeCell ref="L64:M64"/>
    <mergeCell ref="N64:O64"/>
    <mergeCell ref="P64:Q64"/>
    <mergeCell ref="S64:S65"/>
    <mergeCell ref="D32:E32"/>
    <mergeCell ref="F32:G32"/>
    <mergeCell ref="J32:K32"/>
    <mergeCell ref="L32:M32"/>
    <mergeCell ref="N32:O32"/>
    <mergeCell ref="P32:Q32"/>
    <mergeCell ref="B1:C1"/>
    <mergeCell ref="B32:C32"/>
    <mergeCell ref="B64:C64"/>
    <mergeCell ref="D64:E64"/>
    <mergeCell ref="F64:G64"/>
    <mergeCell ref="J64:K64"/>
  </mergeCells>
  <printOptions/>
  <pageMargins left="0.14" right="0.14" top="0.45" bottom="0.14" header="0.31496062992125984" footer="0.1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Microsoft</cp:lastModifiedBy>
  <cp:lastPrinted>2018-02-05T07:22:49Z</cp:lastPrinted>
  <dcterms:created xsi:type="dcterms:W3CDTF">2003-11-15T09:12:45Z</dcterms:created>
  <dcterms:modified xsi:type="dcterms:W3CDTF">2018-02-05T07:23:17Z</dcterms:modified>
  <cp:category/>
  <cp:version/>
  <cp:contentType/>
  <cp:contentStatus/>
</cp:coreProperties>
</file>