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activeTab="2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'เงินรับฝาก'!$A$1:$G$32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<sst xmlns="http://schemas.openxmlformats.org/spreadsheetml/2006/main" count="4943" uniqueCount="340">
  <si>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</si>
  <si>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</si>
  <si>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</si>
  <si>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</si>
  <si>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</si>
  <si>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</si>
  <si>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</si>
  <si>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</si>
  <si>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</si>
  <si>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</si>
  <si>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</si>
  <si>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</si>
  <si>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</si>
  <si>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</si>
  <si>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</si>
  <si>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</si>
  <si>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</si>
  <si>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</si>
  <si>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</si>
  <si>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</si>
  <si>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</si>
  <si>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</si>
  <si>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</si>
  <si>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</si>
  <si>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</si>
  <si>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</si>
  <si>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</si>
  <si>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</si>
  <si>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</si>
  <si>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</si>
  <si>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</si>
  <si>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</si>
  <si>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</si>
  <si>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</si>
  <si>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</si>
  <si>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</si>
  <si>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</si>
  <si>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</si>
  <si>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</si>
  <si>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</si>
  <si>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</si>
  <si>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</si>
  <si>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</si>
  <si>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</si>
  <si>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</si>
  <si>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</si>
  <si>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</si>
  <si>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</si>
  <si>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</si>
  <si>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</si>
  <si>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</si>
  <si>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</si>
  <si>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</si>
  <si>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</si>
  <si>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</si>
  <si>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</si>
  <si>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</si>
  <si>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</si>
  <si>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</si>
  <si>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</si>
  <si>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</si>
  <si>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</si>
  <si>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</si>
  <si>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</si>
  <si>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</si>
  <si>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</si>
  <si>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</si>
  <si>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</si>
  <si>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</si>
  <si>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</si>
  <si>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</si>
  <si>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</si>
  <si>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</si>
  <si>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</si>
  <si>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</si>
  <si>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</si>
  <si>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</si>
  <si>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</si>
  <si>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</si>
  <si>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</si>
  <si>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</si>
  <si>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</si>
  <si>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</si>
  <si>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</si>
  <si>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</si>
  <si>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411000</t>
  </si>
  <si>
    <t>412000</t>
  </si>
  <si>
    <t>413000</t>
  </si>
  <si>
    <t>414000</t>
  </si>
  <si>
    <t>416000</t>
  </si>
  <si>
    <t>420000</t>
  </si>
  <si>
    <t>421000</t>
  </si>
  <si>
    <t>431000</t>
  </si>
  <si>
    <t>300000</t>
  </si>
  <si>
    <t>230100</t>
  </si>
  <si>
    <t>110605</t>
  </si>
  <si>
    <t>110602</t>
  </si>
  <si>
    <t>532000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</si>
  <si>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</si>
  <si>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</si>
  <si>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</si>
  <si>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</si>
  <si>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</si>
  <si>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</si>
  <si>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533000</t>
  </si>
  <si>
    <t>534000</t>
  </si>
  <si>
    <t>542000</t>
  </si>
  <si>
    <t>561000</t>
  </si>
  <si>
    <t>551000</t>
  </si>
  <si>
    <t>210402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</si>
  <si>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</si>
  <si>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</si>
  <si>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</si>
  <si>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</si>
  <si>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</si>
  <si>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</si>
  <si>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</si>
  <si>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</si>
  <si>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</si>
  <si>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</si>
  <si>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110201</t>
  </si>
  <si>
    <t>541000</t>
  </si>
  <si>
    <t>400000</t>
  </si>
  <si>
    <t>320000</t>
  </si>
  <si>
    <t>440000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</si>
  <si>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</si>
  <si>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</si>
  <si>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</si>
  <si>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</si>
  <si>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</si>
  <si>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</si>
  <si>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</si>
  <si>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</si>
  <si>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</si>
  <si>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</si>
  <si>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</si>
  <si>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</si>
  <si>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</si>
  <si>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</si>
  <si>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</si>
  <si>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</si>
  <si>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</si>
  <si>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</si>
  <si>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</si>
  <si>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</si>
  <si>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</si>
  <si>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</si>
  <si>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</si>
  <si>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</si>
  <si>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</si>
  <si>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</si>
  <si>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</si>
  <si>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</si>
  <si>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</si>
  <si>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</si>
  <si>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</si>
  <si>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</si>
  <si>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</si>
  <si>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</si>
  <si>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</si>
  <si>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</si>
  <si>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</si>
  <si>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</si>
  <si>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</si>
  <si>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</si>
  <si>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140000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</si>
  <si>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</si>
  <si>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</si>
  <si>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</si>
  <si>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</si>
  <si>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</si>
  <si>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</si>
  <si>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</si>
  <si>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</si>
  <si>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</si>
  <si>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</si>
  <si>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</si>
  <si>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</si>
  <si>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</si>
  <si>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</si>
  <si>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</si>
  <si>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210401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</si>
  <si>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</si>
  <si>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</si>
  <si>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</si>
  <si>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110607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</si>
  <si>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</si>
  <si>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</si>
  <si>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</si>
  <si>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</si>
  <si>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</si>
  <si>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</si>
  <si>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</si>
  <si>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</si>
  <si>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</si>
  <si>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</si>
  <si>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</si>
  <si>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110611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</si>
  <si>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</si>
  <si>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</si>
  <si>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</si>
  <si>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</si>
  <si>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</si>
  <si>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</si>
  <si>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</si>
  <si>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</si>
  <si>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</si>
  <si>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</si>
  <si>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140300</t>
  </si>
  <si>
    <t>เจ้าหนี้เงินสะสม</t>
  </si>
  <si>
    <t>240100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</si>
  <si>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</si>
  <si>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</si>
  <si>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</si>
  <si>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</si>
  <si>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</si>
  <si>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</si>
  <si>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</si>
  <si>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</si>
  <si>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</si>
  <si>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</si>
  <si>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</si>
  <si>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</si>
  <si>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</si>
  <si>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</si>
  <si>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</si>
  <si>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</si>
  <si>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</si>
  <si>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</si>
  <si>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</si>
  <si>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</si>
  <si>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</si>
  <si>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</si>
  <si>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</si>
  <si>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</si>
  <si>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</si>
  <si>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</si>
  <si>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</si>
  <si>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</si>
  <si>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>110203</t>
  </si>
  <si>
    <t>310000</t>
  </si>
  <si>
    <t xml:space="preserve">   รวม</t>
  </si>
  <si>
    <t xml:space="preserve">   หมวด/ประเภท</t>
  </si>
  <si>
    <t>00213</t>
  </si>
  <si>
    <t>110300</t>
  </si>
  <si>
    <t>110700</t>
  </si>
  <si>
    <t>110800</t>
  </si>
  <si>
    <t>110900</t>
  </si>
  <si>
    <t>111000</t>
  </si>
  <si>
    <t>111100</t>
  </si>
  <si>
    <t>120100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</si>
  <si>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</si>
  <si>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</si>
  <si>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</si>
  <si>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</si>
  <si>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</si>
  <si>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</si>
  <si>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</si>
  <si>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</si>
  <si>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</si>
  <si>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</si>
  <si>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</si>
  <si>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</si>
  <si>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</si>
  <si>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</si>
  <si>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</si>
  <si>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</si>
  <si>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</si>
  <si>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</si>
  <si>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</si>
  <si>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</si>
  <si>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</si>
  <si>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</si>
  <si>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</si>
  <si>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</si>
  <si>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</si>
  <si>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0155656</t>
  </si>
  <si>
    <t xml:space="preserve">  ณ  วันที่ 31  กรกฎาคม  2559</t>
  </si>
  <si>
    <t>(ลงชื่อ)....…….....……...วันที่  31  กรกฎาคม  2559</t>
  </si>
  <si>
    <t>(ลงชื่อ)………………………วันที่ 31  กรกฎาคม 2559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</si>
  <si>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</si>
  <si>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</si>
  <si>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</si>
  <si>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</si>
  <si>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</si>
  <si>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บัญชีค่าตอบแทน</t>
  </si>
  <si>
    <t>บัญชีค่าใช้สอย</t>
  </si>
  <si>
    <t>บัญชีค่าวัสดุ</t>
  </si>
  <si>
    <t>บัญชีค่าที่ดินและสิ่งก่อสร้าง</t>
  </si>
  <si>
    <t>บัญชีรายจ่ายอื่น</t>
  </si>
  <si>
    <t>(20,000)</t>
  </si>
  <si>
    <t>20,000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</si>
  <si>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</si>
  <si>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</si>
  <si>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</si>
  <si>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</si>
  <si>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</si>
  <si>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</si>
  <si>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</si>
  <si>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</si>
  <si>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</si>
  <si>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</si>
  <si>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</si>
  <si>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</si>
  <si>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</si>
  <si>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</si>
  <si>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</si>
  <si>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</si>
  <si>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</si>
  <si>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</si>
  <si>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</si>
  <si>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</si>
  <si>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</si>
  <si>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</si>
  <si>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</si>
  <si>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</si>
  <si>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</si>
  <si>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</si>
  <si>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</si>
  <si>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</si>
  <si>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</si>
  <si>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</si>
  <si>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</si>
  <si>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>(350,000)</t>
  </si>
  <si>
    <t>350,000</t>
  </si>
  <si>
    <t>(22,000)</t>
  </si>
  <si>
    <t>(16,000)</t>
  </si>
  <si>
    <t>16,000</t>
  </si>
  <si>
    <t>ณ วันที่  28  กุมภาพันธ์  2560</t>
  </si>
  <si>
    <t>ณ  วันที่  28 กุมภาพันธ์  2560</t>
  </si>
  <si>
    <t>วันที่  28  กุมภาพันธ์  2560</t>
  </si>
  <si>
    <t>ปีงบประมาณ 2560   ประจำเดือน  กุมภาพันธ์  พ.ศ.  2560</t>
  </si>
  <si>
    <t xml:space="preserve">      ประจำเดือน  กุมภาพันธ์  2560</t>
  </si>
  <si>
    <t xml:space="preserve">      ประจำเดือน   กุมภาพันธ์  2560</t>
  </si>
  <si>
    <t>ประจำเดือน  กุมภาพันธ์  2560</t>
  </si>
  <si>
    <t>เดือน กุมภาพันธ์  2560</t>
  </si>
  <si>
    <t xml:space="preserve">  ณ  วันที่  28  กุมภาพันธ์  2560</t>
  </si>
  <si>
    <t>(ลงชื่อ)....…….....……...วันที่  28   กุมภาพันธ์ 2560</t>
  </si>
  <si>
    <t>(ลงชื่อ)…………… …วันที่  28  กุมภาพันธ์  2560</t>
  </si>
  <si>
    <t xml:space="preserve">                                                              องค์การบริหารส่วนตำบลทรายขาว                          หมายเหตุ  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</si>
</sst>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65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52" fillId="21" borderId="0" applyNumberFormat="0" applyBorder="0" applyAlignment="0" applyProtection="0"/>
    <xf numFmtId="0" fontId="7" fillId="0" borderId="0">
      <alignment/>
      <protection/>
    </xf>
    <xf numFmtId="0" fontId="53" fillId="22" borderId="1" applyNumberFormat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7" fillId="19" borderId="5" applyNumberFormat="0" applyAlignment="0" applyProtection="0"/>
    <xf numFmtId="0" fontId="0" fillId="31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14" fillId="0" borderId="0" xfId="36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61" fillId="0" borderId="27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3" fontId="19" fillId="0" borderId="32" xfId="36" applyNumberFormat="1" applyFont="1" applyBorder="1" applyAlignment="1">
      <alignment horizontal="center" vertical="top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1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4" fontId="61" fillId="0" borderId="32" xfId="0" applyNumberFormat="1" applyFont="1" applyBorder="1" applyAlignment="1">
      <alignment horizontal="center" vertical="top" wrapText="1"/>
    </xf>
    <xf numFmtId="4" fontId="62" fillId="0" borderId="27" xfId="0" applyNumberFormat="1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3" fontId="62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right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2" fillId="0" borderId="47" xfId="0" applyFont="1" applyBorder="1" applyAlignment="1">
      <alignment horizontal="center" vertical="top" wrapText="1"/>
    </xf>
    <xf numFmtId="204" fontId="62" fillId="0" borderId="27" xfId="0" applyNumberFormat="1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204" fontId="13" fillId="0" borderId="27" xfId="36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17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0" fillId="0" borderId="15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43" fontId="10" fillId="0" borderId="42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43" fontId="11" fillId="0" borderId="19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57" xfId="36" applyFont="1" applyBorder="1" applyAlignment="1">
      <alignment horizontal="center"/>
    </xf>
    <xf numFmtId="43" fontId="10" fillId="0" borderId="58" xfId="36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57600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22">
      <selection activeCell="E8" sqref="E8:F8"/>
    </sheetView>
  </sheetViews>
  <sheetFormatPr defaultColWidth="9.140625" defaultRowHeight="21.75"/>
  <cols>
    <col min="1" max="1" width="53.00390625" style="54" customWidth="1"/>
    <col min="2" max="2" width="10.0039062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370" t="s">
        <v>150</v>
      </c>
      <c r="B1" s="370"/>
      <c r="C1" s="370"/>
      <c r="D1" s="370"/>
      <c r="E1" s="370"/>
      <c r="F1" s="370"/>
    </row>
    <row r="2" spans="1:6" ht="19.5" customHeight="1">
      <c r="A2" s="370" t="s">
        <v>36</v>
      </c>
      <c r="B2" s="370"/>
      <c r="C2" s="370"/>
      <c r="D2" s="370"/>
      <c r="E2" s="370"/>
      <c r="F2" s="370"/>
    </row>
    <row r="3" spans="1:6" ht="21.75" customHeight="1">
      <c r="A3" s="371" t="s">
        <v>328</v>
      </c>
      <c r="B3" s="371"/>
      <c r="C3" s="371"/>
      <c r="D3" s="371"/>
      <c r="E3" s="371"/>
      <c r="F3" s="371"/>
    </row>
    <row r="4" spans="1:6" ht="21.75" customHeight="1">
      <c r="A4" s="372" t="s">
        <v>4</v>
      </c>
      <c r="B4" s="374" t="s">
        <v>37</v>
      </c>
      <c r="C4" s="359" t="s">
        <v>38</v>
      </c>
      <c r="D4" s="360"/>
      <c r="E4" s="359" t="s">
        <v>39</v>
      </c>
      <c r="F4" s="360"/>
    </row>
    <row r="5" spans="1:6" ht="12" customHeight="1">
      <c r="A5" s="373"/>
      <c r="B5" s="375"/>
      <c r="C5" s="361"/>
      <c r="D5" s="362"/>
      <c r="E5" s="361"/>
      <c r="F5" s="362"/>
    </row>
    <row r="6" spans="1:6" ht="23.25" customHeight="1">
      <c r="A6" s="219" t="s">
        <v>137</v>
      </c>
      <c r="B6" s="220" t="s">
        <v>239</v>
      </c>
      <c r="C6" s="363">
        <v>0</v>
      </c>
      <c r="D6" s="364"/>
      <c r="E6" s="363"/>
      <c r="F6" s="364"/>
    </row>
    <row r="7" spans="1:10" ht="21">
      <c r="A7" s="219" t="s">
        <v>133</v>
      </c>
      <c r="B7" s="220" t="s">
        <v>120</v>
      </c>
      <c r="C7" s="355">
        <v>11518595.53</v>
      </c>
      <c r="D7" s="356"/>
      <c r="E7" s="355"/>
      <c r="F7" s="356"/>
      <c r="J7" s="183"/>
    </row>
    <row r="8" spans="1:6" ht="21">
      <c r="A8" s="219" t="s">
        <v>134</v>
      </c>
      <c r="B8" s="220" t="s">
        <v>120</v>
      </c>
      <c r="C8" s="355">
        <v>876439.01</v>
      </c>
      <c r="D8" s="356"/>
      <c r="E8" s="355"/>
      <c r="F8" s="356"/>
    </row>
    <row r="9" spans="1:8" ht="21">
      <c r="A9" s="219" t="s">
        <v>135</v>
      </c>
      <c r="B9" s="220" t="s">
        <v>120</v>
      </c>
      <c r="C9" s="355">
        <v>257985.05</v>
      </c>
      <c r="D9" s="356"/>
      <c r="E9" s="355"/>
      <c r="F9" s="356"/>
      <c r="H9" s="140"/>
    </row>
    <row r="10" spans="1:10" ht="21">
      <c r="A10" s="219" t="s">
        <v>136</v>
      </c>
      <c r="B10" s="220" t="s">
        <v>120</v>
      </c>
      <c r="C10" s="355">
        <v>3791088.07</v>
      </c>
      <c r="D10" s="356"/>
      <c r="E10" s="355"/>
      <c r="F10" s="356"/>
      <c r="H10" s="140">
        <f>SUM(C6:D11)</f>
        <v>30031979.4</v>
      </c>
      <c r="J10" s="183"/>
    </row>
    <row r="11" spans="1:10" ht="23.25" customHeight="1">
      <c r="A11" s="219" t="s">
        <v>274</v>
      </c>
      <c r="B11" s="220" t="s">
        <v>120</v>
      </c>
      <c r="C11" s="357">
        <v>13587871.74</v>
      </c>
      <c r="D11" s="358"/>
      <c r="E11" s="221"/>
      <c r="F11" s="222"/>
      <c r="H11" s="140">
        <v>30177072.45</v>
      </c>
      <c r="J11" s="183"/>
    </row>
    <row r="12" spans="1:6" ht="21">
      <c r="A12" s="219" t="s">
        <v>40</v>
      </c>
      <c r="B12" s="220" t="s">
        <v>95</v>
      </c>
      <c r="C12" s="355">
        <v>0</v>
      </c>
      <c r="D12" s="356"/>
      <c r="E12" s="355"/>
      <c r="F12" s="356"/>
    </row>
    <row r="13" spans="1:6" ht="21">
      <c r="A13" s="219" t="s">
        <v>198</v>
      </c>
      <c r="B13" s="220" t="s">
        <v>197</v>
      </c>
      <c r="C13" s="355">
        <v>30400</v>
      </c>
      <c r="D13" s="356"/>
      <c r="E13" s="355"/>
      <c r="F13" s="356"/>
    </row>
    <row r="14" spans="1:6" ht="21">
      <c r="A14" s="219" t="s">
        <v>184</v>
      </c>
      <c r="B14" s="220" t="s">
        <v>185</v>
      </c>
      <c r="C14" s="357">
        <v>520334</v>
      </c>
      <c r="D14" s="358"/>
      <c r="E14" s="221"/>
      <c r="F14" s="222"/>
    </row>
    <row r="15" spans="1:8" ht="21">
      <c r="A15" s="219" t="s">
        <v>80</v>
      </c>
      <c r="B15" s="220" t="s">
        <v>96</v>
      </c>
      <c r="C15" s="355">
        <v>4069.55</v>
      </c>
      <c r="D15" s="356"/>
      <c r="E15" s="355"/>
      <c r="F15" s="356"/>
      <c r="H15" s="183"/>
    </row>
    <row r="16" spans="1:8" ht="23.25" customHeight="1">
      <c r="A16" s="219" t="s">
        <v>207</v>
      </c>
      <c r="B16" s="220" t="s">
        <v>208</v>
      </c>
      <c r="C16" s="355">
        <v>30400</v>
      </c>
      <c r="D16" s="356"/>
      <c r="E16" s="221"/>
      <c r="F16" s="222"/>
      <c r="H16" s="183"/>
    </row>
    <row r="17" spans="1:8" ht="21">
      <c r="A17" s="219" t="s">
        <v>19</v>
      </c>
      <c r="B17" s="220" t="s">
        <v>98</v>
      </c>
      <c r="C17" s="355">
        <v>6650689</v>
      </c>
      <c r="D17" s="356"/>
      <c r="E17" s="355"/>
      <c r="F17" s="356"/>
      <c r="H17" s="140">
        <f>SUM(C17:D17)</f>
        <v>6650689</v>
      </c>
    </row>
    <row r="18" spans="1:6" ht="21">
      <c r="A18" s="219" t="s">
        <v>119</v>
      </c>
      <c r="B18" s="220" t="s">
        <v>100</v>
      </c>
      <c r="C18" s="355">
        <v>1179300</v>
      </c>
      <c r="D18" s="356"/>
      <c r="E18" s="355"/>
      <c r="F18" s="356"/>
    </row>
    <row r="19" spans="1:6" ht="21">
      <c r="A19" s="219" t="s">
        <v>101</v>
      </c>
      <c r="B19" s="220" t="s">
        <v>102</v>
      </c>
      <c r="C19" s="355">
        <v>2593343</v>
      </c>
      <c r="D19" s="356"/>
      <c r="E19" s="355"/>
      <c r="F19" s="356"/>
    </row>
    <row r="20" spans="1:6" ht="21">
      <c r="A20" s="219" t="s">
        <v>20</v>
      </c>
      <c r="B20" s="220" t="s">
        <v>103</v>
      </c>
      <c r="C20" s="355">
        <v>93656</v>
      </c>
      <c r="D20" s="356"/>
      <c r="E20" s="355"/>
      <c r="F20" s="356"/>
    </row>
    <row r="21" spans="1:8" ht="21">
      <c r="A21" s="219" t="s">
        <v>21</v>
      </c>
      <c r="B21" s="220" t="s">
        <v>97</v>
      </c>
      <c r="C21" s="355">
        <v>776888.4</v>
      </c>
      <c r="D21" s="356"/>
      <c r="E21" s="355"/>
      <c r="F21" s="356"/>
      <c r="H21" s="54">
        <f>1875585.05-31500</f>
        <v>1844085.05</v>
      </c>
    </row>
    <row r="22" spans="1:6" ht="21">
      <c r="A22" s="219" t="s">
        <v>22</v>
      </c>
      <c r="B22" s="220" t="s">
        <v>104</v>
      </c>
      <c r="C22" s="355">
        <v>140941.5</v>
      </c>
      <c r="D22" s="356"/>
      <c r="E22" s="355"/>
      <c r="F22" s="356"/>
    </row>
    <row r="23" spans="1:8" ht="21">
      <c r="A23" s="219" t="s">
        <v>23</v>
      </c>
      <c r="B23" s="220" t="s">
        <v>105</v>
      </c>
      <c r="C23" s="376">
        <v>173416.14</v>
      </c>
      <c r="D23" s="377"/>
      <c r="E23" s="355"/>
      <c r="F23" s="356"/>
      <c r="H23" s="54">
        <f>250296.25-201101.38</f>
        <v>49194.869999999995</v>
      </c>
    </row>
    <row r="24" spans="1:6" ht="21">
      <c r="A24" s="219" t="s">
        <v>24</v>
      </c>
      <c r="B24" s="220" t="s">
        <v>121</v>
      </c>
      <c r="C24" s="355">
        <v>144000</v>
      </c>
      <c r="D24" s="356"/>
      <c r="E24" s="355"/>
      <c r="F24" s="356"/>
    </row>
    <row r="25" spans="1:6" ht="23.25" customHeight="1">
      <c r="A25" s="219" t="s">
        <v>25</v>
      </c>
      <c r="B25" s="220" t="s">
        <v>106</v>
      </c>
      <c r="C25" s="355">
        <v>0</v>
      </c>
      <c r="D25" s="356"/>
      <c r="E25" s="221"/>
      <c r="F25" s="222"/>
    </row>
    <row r="26" spans="1:6" ht="21">
      <c r="A26" s="219" t="s">
        <v>16</v>
      </c>
      <c r="B26" s="220" t="s">
        <v>107</v>
      </c>
      <c r="C26" s="355">
        <v>1558900</v>
      </c>
      <c r="D26" s="356"/>
      <c r="E26" s="355"/>
      <c r="F26" s="356"/>
    </row>
    <row r="27" spans="1:6" ht="21">
      <c r="A27" s="219" t="s">
        <v>34</v>
      </c>
      <c r="B27" s="220" t="s">
        <v>108</v>
      </c>
      <c r="C27" s="357">
        <v>0</v>
      </c>
      <c r="D27" s="358"/>
      <c r="E27" s="221"/>
      <c r="F27" s="222"/>
    </row>
    <row r="28" spans="1:8" ht="21">
      <c r="A28" s="219" t="s">
        <v>293</v>
      </c>
      <c r="B28" s="220" t="s">
        <v>122</v>
      </c>
      <c r="C28" s="355"/>
      <c r="D28" s="356"/>
      <c r="E28" s="355">
        <f>H28</f>
        <v>21833068.349999998</v>
      </c>
      <c r="F28" s="356"/>
      <c r="H28" s="140">
        <f>8761663.25+1368650.69+1316175.71+7257446.89+3129131.81</f>
        <v>21833068.349999998</v>
      </c>
    </row>
    <row r="29" spans="1:8" ht="21" customHeight="1">
      <c r="A29" s="219" t="s">
        <v>283</v>
      </c>
      <c r="B29" s="220" t="s">
        <v>109</v>
      </c>
      <c r="C29" s="355"/>
      <c r="D29" s="356"/>
      <c r="E29" s="355">
        <f>รายจ่ายค้างจ่าย!D12</f>
        <v>266356</v>
      </c>
      <c r="F29" s="356"/>
      <c r="H29" s="140"/>
    </row>
    <row r="30" spans="1:8" ht="21">
      <c r="A30" s="219" t="s">
        <v>292</v>
      </c>
      <c r="B30" s="220" t="s">
        <v>94</v>
      </c>
      <c r="C30" s="355"/>
      <c r="D30" s="356"/>
      <c r="E30" s="355">
        <f>เงินรับฝาก!B14</f>
        <v>2042300.05</v>
      </c>
      <c r="F30" s="356"/>
      <c r="H30" s="183"/>
    </row>
    <row r="31" spans="1:8" ht="21">
      <c r="A31" s="219" t="s">
        <v>41</v>
      </c>
      <c r="B31" s="220" t="s">
        <v>123</v>
      </c>
      <c r="C31" s="355"/>
      <c r="D31" s="356"/>
      <c r="E31" s="355">
        <v>14311574.77</v>
      </c>
      <c r="F31" s="356"/>
      <c r="H31" s="140"/>
    </row>
    <row r="32" spans="1:6" ht="23.25" customHeight="1">
      <c r="A32" s="219" t="s">
        <v>209</v>
      </c>
      <c r="B32" s="220" t="s">
        <v>210</v>
      </c>
      <c r="C32" s="228"/>
      <c r="D32" s="229"/>
      <c r="E32" s="355">
        <v>30400</v>
      </c>
      <c r="F32" s="356"/>
    </row>
    <row r="33" spans="1:6" ht="21">
      <c r="A33" s="223" t="s">
        <v>26</v>
      </c>
      <c r="B33" s="220" t="s">
        <v>240</v>
      </c>
      <c r="C33" s="366"/>
      <c r="D33" s="367"/>
      <c r="E33" s="366">
        <v>5444617.82</v>
      </c>
      <c r="F33" s="367"/>
    </row>
    <row r="34" spans="2:8" ht="22.5" customHeight="1" thickBot="1">
      <c r="B34" s="224"/>
      <c r="C34" s="368">
        <f>SUM(C6:D33)</f>
        <v>43928316.99</v>
      </c>
      <c r="D34" s="369"/>
      <c r="E34" s="368">
        <f>SUM(E28:F33)</f>
        <v>43928316.99</v>
      </c>
      <c r="F34" s="369"/>
      <c r="G34" s="140"/>
      <c r="H34" s="140">
        <f>C34-E34</f>
        <v>0</v>
      </c>
    </row>
    <row r="35" spans="2:8" ht="22.5" customHeight="1" thickTop="1">
      <c r="B35" s="337"/>
      <c r="C35" s="338"/>
      <c r="D35" s="338"/>
      <c r="E35" s="338"/>
      <c r="F35" s="338"/>
      <c r="G35" s="140"/>
      <c r="H35" s="140"/>
    </row>
    <row r="36" spans="1:6" ht="31.5" customHeight="1">
      <c r="A36" s="225" t="s">
        <v>147</v>
      </c>
      <c r="B36" s="226"/>
      <c r="C36" s="227"/>
      <c r="D36" s="227"/>
      <c r="E36" s="227"/>
      <c r="F36" s="227"/>
    </row>
    <row r="37" spans="1:7" ht="23.25" customHeight="1">
      <c r="A37" s="227" t="s">
        <v>211</v>
      </c>
      <c r="B37" s="226"/>
      <c r="C37" s="227"/>
      <c r="D37" s="227"/>
      <c r="E37" s="227"/>
      <c r="F37" s="227"/>
      <c r="G37" s="119"/>
    </row>
    <row r="38" spans="1:6" ht="21" customHeight="1">
      <c r="A38" s="227" t="s">
        <v>212</v>
      </c>
      <c r="B38" s="226"/>
      <c r="C38" s="227"/>
      <c r="D38" s="227"/>
      <c r="E38" s="227"/>
      <c r="F38" s="227"/>
    </row>
    <row r="39" spans="1:6" ht="19.5">
      <c r="A39" s="365"/>
      <c r="B39" s="365"/>
      <c r="C39" s="365"/>
      <c r="D39" s="365"/>
      <c r="E39" s="365"/>
      <c r="F39" s="365"/>
    </row>
  </sheetData>
  <sheetProtection/>
  <mergeCells count="60">
    <mergeCell ref="C24:D24"/>
    <mergeCell ref="E29:F29"/>
    <mergeCell ref="C27:D27"/>
    <mergeCell ref="C23:D23"/>
    <mergeCell ref="E24:F24"/>
    <mergeCell ref="E22:F22"/>
    <mergeCell ref="C25:D25"/>
    <mergeCell ref="E9:F9"/>
    <mergeCell ref="E12:F12"/>
    <mergeCell ref="C19:D19"/>
    <mergeCell ref="C15:D15"/>
    <mergeCell ref="C12:D12"/>
    <mergeCell ref="E10:F10"/>
    <mergeCell ref="C16:D16"/>
    <mergeCell ref="C34:D34"/>
    <mergeCell ref="E31:F31"/>
    <mergeCell ref="C28:D28"/>
    <mergeCell ref="E28:F28"/>
    <mergeCell ref="C31:D31"/>
    <mergeCell ref="E30:F30"/>
    <mergeCell ref="E32:F32"/>
    <mergeCell ref="C30:D30"/>
    <mergeCell ref="A1:F1"/>
    <mergeCell ref="A2:F2"/>
    <mergeCell ref="A3:F3"/>
    <mergeCell ref="A4:A5"/>
    <mergeCell ref="B4:B5"/>
    <mergeCell ref="C26:D26"/>
    <mergeCell ref="E20:F20"/>
    <mergeCell ref="C13:D13"/>
    <mergeCell ref="E13:F13"/>
    <mergeCell ref="C22:D22"/>
    <mergeCell ref="A39:F39"/>
    <mergeCell ref="C18:D18"/>
    <mergeCell ref="E26:F26"/>
    <mergeCell ref="C33:D33"/>
    <mergeCell ref="E7:F7"/>
    <mergeCell ref="E23:F23"/>
    <mergeCell ref="E34:F34"/>
    <mergeCell ref="E33:F33"/>
    <mergeCell ref="C29:D29"/>
    <mergeCell ref="C10:D10"/>
    <mergeCell ref="C4:D5"/>
    <mergeCell ref="E4:F5"/>
    <mergeCell ref="C8:D8"/>
    <mergeCell ref="C9:D9"/>
    <mergeCell ref="E17:F17"/>
    <mergeCell ref="C7:D7"/>
    <mergeCell ref="E8:F8"/>
    <mergeCell ref="C6:D6"/>
    <mergeCell ref="E6:F6"/>
    <mergeCell ref="C17:D17"/>
    <mergeCell ref="E21:F21"/>
    <mergeCell ref="C20:D20"/>
    <mergeCell ref="C11:D11"/>
    <mergeCell ref="C21:D21"/>
    <mergeCell ref="C14:D14"/>
    <mergeCell ref="E15:F15"/>
    <mergeCell ref="E19:F19"/>
    <mergeCell ref="E18:F18"/>
  </mergeCells>
  <printOptions/>
  <pageMargins left="0.9448818897637796" right="0.7480314960629921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0">
      <selection activeCell="L26" sqref="L26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4.57421875" style="54" bestFit="1" customWidth="1"/>
    <col min="4" max="4" width="8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7.00390625" style="54" customWidth="1"/>
    <col min="15" max="15" width="7.140625" style="54" customWidth="1"/>
    <col min="16" max="16" width="8.421875" style="54" customWidth="1"/>
    <col min="17" max="17" width="6.8515625" style="54" customWidth="1"/>
    <col min="18" max="18" width="8.4218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70" t="s">
        <v>215</v>
      </c>
      <c r="B1" s="472" t="s">
        <v>216</v>
      </c>
      <c r="C1" s="473"/>
      <c r="D1" s="473" t="s">
        <v>156</v>
      </c>
      <c r="E1" s="473"/>
      <c r="F1" s="471" t="s">
        <v>157</v>
      </c>
      <c r="G1" s="472"/>
      <c r="H1" s="471" t="s">
        <v>158</v>
      </c>
      <c r="I1" s="472"/>
      <c r="J1" s="237" t="s">
        <v>159</v>
      </c>
      <c r="K1" s="473" t="s">
        <v>160</v>
      </c>
      <c r="L1" s="473"/>
      <c r="M1" s="473" t="s">
        <v>161</v>
      </c>
      <c r="N1" s="473"/>
      <c r="O1" s="473" t="s">
        <v>162</v>
      </c>
      <c r="P1" s="473"/>
      <c r="Q1" s="471" t="s">
        <v>163</v>
      </c>
      <c r="R1" s="472"/>
      <c r="S1" s="253" t="s">
        <v>164</v>
      </c>
      <c r="T1" s="475" t="s">
        <v>241</v>
      </c>
    </row>
    <row r="2" spans="1:20" ht="18" customHeight="1">
      <c r="A2" s="250" t="s">
        <v>242</v>
      </c>
      <c r="B2" s="271" t="s">
        <v>218</v>
      </c>
      <c r="C2" s="271" t="s">
        <v>219</v>
      </c>
      <c r="D2" s="271" t="s">
        <v>220</v>
      </c>
      <c r="E2" s="271" t="s">
        <v>221</v>
      </c>
      <c r="F2" s="271" t="s">
        <v>243</v>
      </c>
      <c r="G2" s="271" t="s">
        <v>223</v>
      </c>
      <c r="H2" s="271" t="s">
        <v>224</v>
      </c>
      <c r="I2" s="271" t="s">
        <v>225</v>
      </c>
      <c r="J2" s="271" t="s">
        <v>226</v>
      </c>
      <c r="K2" s="271" t="s">
        <v>227</v>
      </c>
      <c r="L2" s="271" t="s">
        <v>228</v>
      </c>
      <c r="M2" s="271" t="s">
        <v>229</v>
      </c>
      <c r="N2" s="271" t="s">
        <v>230</v>
      </c>
      <c r="O2" s="271" t="s">
        <v>231</v>
      </c>
      <c r="P2" s="272" t="s">
        <v>232</v>
      </c>
      <c r="Q2" s="271" t="s">
        <v>233</v>
      </c>
      <c r="R2" s="271" t="s">
        <v>234</v>
      </c>
      <c r="S2" s="273" t="s">
        <v>235</v>
      </c>
      <c r="T2" s="477"/>
    </row>
    <row r="3" spans="1:20" ht="18" customHeight="1">
      <c r="A3" s="274" t="s">
        <v>18</v>
      </c>
      <c r="B3" s="275"/>
      <c r="C3" s="276"/>
      <c r="D3" s="277"/>
      <c r="E3" s="276"/>
      <c r="F3" s="277"/>
      <c r="G3" s="276"/>
      <c r="H3" s="277"/>
      <c r="I3" s="276"/>
      <c r="J3" s="277"/>
      <c r="K3" s="276"/>
      <c r="L3" s="276"/>
      <c r="M3" s="277"/>
      <c r="N3" s="276"/>
      <c r="O3" s="277"/>
      <c r="P3" s="275"/>
      <c r="Q3" s="276"/>
      <c r="R3" s="276"/>
      <c r="S3" s="278"/>
      <c r="T3" s="476"/>
    </row>
    <row r="4" spans="1:20" ht="18" customHeight="1">
      <c r="A4" s="239">
        <v>534000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76"/>
      <c r="R4" s="276"/>
      <c r="S4" s="279"/>
      <c r="T4" s="276"/>
    </row>
    <row r="5" spans="1:20" ht="18" customHeight="1">
      <c r="A5" s="240">
        <v>340100</v>
      </c>
      <c r="B5" s="236">
        <v>14750.18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40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 t="s">
        <v>153</v>
      </c>
      <c r="N5" s="240" t="s">
        <v>153</v>
      </c>
      <c r="O5" s="240" t="s">
        <v>153</v>
      </c>
      <c r="P5" s="257" t="s">
        <v>153</v>
      </c>
      <c r="Q5" s="240" t="s">
        <v>153</v>
      </c>
      <c r="R5" s="240" t="s">
        <v>153</v>
      </c>
      <c r="S5" s="240" t="s">
        <v>153</v>
      </c>
      <c r="T5" s="236">
        <f aca="true" t="shared" si="0" ref="T5:T10">SUM(B5:S5)</f>
        <v>14750.18</v>
      </c>
    </row>
    <row r="6" spans="1:20" ht="18" customHeight="1">
      <c r="A6" s="240">
        <v>340300</v>
      </c>
      <c r="B6" s="236">
        <v>254.66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40" t="s">
        <v>153</v>
      </c>
      <c r="N6" s="240" t="s">
        <v>153</v>
      </c>
      <c r="O6" s="240" t="s">
        <v>153</v>
      </c>
      <c r="P6" s="257" t="s">
        <v>153</v>
      </c>
      <c r="Q6" s="240" t="s">
        <v>153</v>
      </c>
      <c r="R6" s="240" t="s">
        <v>153</v>
      </c>
      <c r="S6" s="240" t="s">
        <v>153</v>
      </c>
      <c r="T6" s="236">
        <f t="shared" si="0"/>
        <v>254.66</v>
      </c>
    </row>
    <row r="7" spans="1:20" ht="18" customHeight="1">
      <c r="A7" s="240">
        <v>340400</v>
      </c>
      <c r="B7" s="236">
        <v>342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40" t="s">
        <v>153</v>
      </c>
      <c r="L7" s="240" t="s">
        <v>153</v>
      </c>
      <c r="M7" s="240" t="s">
        <v>153</v>
      </c>
      <c r="N7" s="240" t="s">
        <v>153</v>
      </c>
      <c r="O7" s="240" t="s">
        <v>153</v>
      </c>
      <c r="P7" s="257" t="s">
        <v>153</v>
      </c>
      <c r="Q7" s="240" t="s">
        <v>153</v>
      </c>
      <c r="R7" s="240" t="s">
        <v>153</v>
      </c>
      <c r="S7" s="240" t="s">
        <v>153</v>
      </c>
      <c r="T7" s="236">
        <f t="shared" si="0"/>
        <v>342</v>
      </c>
    </row>
    <row r="8" spans="1:20" ht="18" customHeight="1">
      <c r="A8" s="240">
        <v>340500</v>
      </c>
      <c r="B8" s="236">
        <v>8099.9</v>
      </c>
      <c r="C8" s="240" t="s">
        <v>153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57" t="s">
        <v>153</v>
      </c>
      <c r="Q8" s="240" t="s">
        <v>153</v>
      </c>
      <c r="R8" s="240" t="s">
        <v>153</v>
      </c>
      <c r="S8" s="240" t="s">
        <v>153</v>
      </c>
      <c r="T8" s="236">
        <f t="shared" si="0"/>
        <v>8099.9</v>
      </c>
    </row>
    <row r="9" spans="1:20" ht="18" customHeight="1">
      <c r="A9" s="240" t="s">
        <v>236</v>
      </c>
      <c r="B9" s="236">
        <f>SUM(B5:B8)</f>
        <v>23446.739999999998</v>
      </c>
      <c r="C9" s="240" t="s">
        <v>153</v>
      </c>
      <c r="D9" s="240" t="s">
        <v>153</v>
      </c>
      <c r="E9" s="240" t="s">
        <v>153</v>
      </c>
      <c r="F9" s="240" t="s">
        <v>153</v>
      </c>
      <c r="G9" s="240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57" t="s">
        <v>153</v>
      </c>
      <c r="Q9" s="240" t="s">
        <v>153</v>
      </c>
      <c r="R9" s="240" t="s">
        <v>153</v>
      </c>
      <c r="S9" s="240" t="s">
        <v>153</v>
      </c>
      <c r="T9" s="236">
        <f>SUM(B9:S9)</f>
        <v>23446.739999999998</v>
      </c>
    </row>
    <row r="10" spans="1:20" ht="18" customHeight="1" thickBot="1">
      <c r="A10" s="280" t="s">
        <v>118</v>
      </c>
      <c r="B10" s="281">
        <f>54568.91+35537.27+30920.18+28943.04+23446.74</f>
        <v>173416.13999999998</v>
      </c>
      <c r="C10" s="246" t="s">
        <v>153</v>
      </c>
      <c r="D10" s="246" t="s">
        <v>153</v>
      </c>
      <c r="E10" s="246" t="s">
        <v>153</v>
      </c>
      <c r="F10" s="246" t="s">
        <v>153</v>
      </c>
      <c r="G10" s="246" t="s">
        <v>153</v>
      </c>
      <c r="H10" s="246" t="s">
        <v>153</v>
      </c>
      <c r="I10" s="246" t="s">
        <v>153</v>
      </c>
      <c r="J10" s="246" t="s">
        <v>153</v>
      </c>
      <c r="K10" s="243" t="s">
        <v>139</v>
      </c>
      <c r="L10" s="246" t="s">
        <v>153</v>
      </c>
      <c r="M10" s="246" t="s">
        <v>153</v>
      </c>
      <c r="N10" s="246" t="s">
        <v>153</v>
      </c>
      <c r="O10" s="246" t="s">
        <v>153</v>
      </c>
      <c r="P10" s="282" t="s">
        <v>153</v>
      </c>
      <c r="Q10" s="246" t="s">
        <v>153</v>
      </c>
      <c r="R10" s="246" t="s">
        <v>153</v>
      </c>
      <c r="S10" s="246" t="s">
        <v>153</v>
      </c>
      <c r="T10" s="236">
        <f t="shared" si="0"/>
        <v>173416.13999999998</v>
      </c>
    </row>
    <row r="11" spans="1:20" ht="18" customHeight="1" thickTop="1">
      <c r="A11" s="244">
        <v>561000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83" t="s">
        <v>154</v>
      </c>
      <c r="Q11" s="235"/>
      <c r="R11" s="235"/>
      <c r="S11" s="284"/>
      <c r="T11" s="235"/>
    </row>
    <row r="12" spans="1:20" ht="18" customHeight="1">
      <c r="A12" s="235">
        <v>610100</v>
      </c>
      <c r="B12" s="231" t="s">
        <v>153</v>
      </c>
      <c r="C12" s="235" t="s">
        <v>153</v>
      </c>
      <c r="D12" s="235" t="s">
        <v>153</v>
      </c>
      <c r="E12" s="235" t="s">
        <v>153</v>
      </c>
      <c r="F12" s="235" t="s">
        <v>153</v>
      </c>
      <c r="G12" s="235" t="s">
        <v>153</v>
      </c>
      <c r="H12" s="235" t="s">
        <v>153</v>
      </c>
      <c r="I12" s="235" t="s">
        <v>153</v>
      </c>
      <c r="J12" s="235" t="s">
        <v>153</v>
      </c>
      <c r="K12" s="235" t="s">
        <v>153</v>
      </c>
      <c r="L12" s="235" t="s">
        <v>153</v>
      </c>
      <c r="M12" s="235" t="s">
        <v>153</v>
      </c>
      <c r="N12" s="235" t="s">
        <v>153</v>
      </c>
      <c r="O12" s="235" t="s">
        <v>153</v>
      </c>
      <c r="P12" s="283" t="s">
        <v>153</v>
      </c>
      <c r="Q12" s="235" t="s">
        <v>153</v>
      </c>
      <c r="R12" s="235" t="s">
        <v>153</v>
      </c>
      <c r="S12" s="284" t="s">
        <v>153</v>
      </c>
      <c r="T12" s="231">
        <f>SUM(B12:S12)</f>
        <v>0</v>
      </c>
    </row>
    <row r="13" spans="1:20" ht="18" customHeight="1">
      <c r="A13" s="240">
        <v>610200</v>
      </c>
      <c r="B13" s="236" t="s">
        <v>153</v>
      </c>
      <c r="C13" s="240" t="s">
        <v>153</v>
      </c>
      <c r="D13" s="240" t="s">
        <v>153</v>
      </c>
      <c r="E13" s="240" t="s">
        <v>153</v>
      </c>
      <c r="F13" s="255" t="s">
        <v>153</v>
      </c>
      <c r="G13" s="254">
        <v>30000</v>
      </c>
      <c r="H13" s="255" t="s">
        <v>153</v>
      </c>
      <c r="I13" s="240" t="s">
        <v>153</v>
      </c>
      <c r="J13" s="240" t="s">
        <v>153</v>
      </c>
      <c r="K13" s="240" t="s">
        <v>153</v>
      </c>
      <c r="L13" s="333" t="s">
        <v>153</v>
      </c>
      <c r="M13" s="240" t="s">
        <v>153</v>
      </c>
      <c r="N13" s="240" t="s">
        <v>153</v>
      </c>
      <c r="O13" s="240" t="s">
        <v>153</v>
      </c>
      <c r="P13" s="233">
        <v>3500</v>
      </c>
      <c r="Q13" s="240" t="s">
        <v>153</v>
      </c>
      <c r="R13" s="240" t="s">
        <v>153</v>
      </c>
      <c r="S13" s="261" t="s">
        <v>153</v>
      </c>
      <c r="T13" s="236">
        <f>SUM(B13:S13)</f>
        <v>33500</v>
      </c>
    </row>
    <row r="14" spans="1:20" ht="18" customHeight="1">
      <c r="A14" s="240">
        <v>610400</v>
      </c>
      <c r="B14" s="236" t="s">
        <v>153</v>
      </c>
      <c r="C14" s="240" t="s">
        <v>153</v>
      </c>
      <c r="D14" s="236" t="s">
        <v>153</v>
      </c>
      <c r="E14" s="260" t="s">
        <v>153</v>
      </c>
      <c r="F14" s="260" t="s">
        <v>153</v>
      </c>
      <c r="G14" s="236" t="s">
        <v>153</v>
      </c>
      <c r="H14" s="236" t="s">
        <v>153</v>
      </c>
      <c r="I14" s="240" t="s">
        <v>153</v>
      </c>
      <c r="J14" s="236" t="s">
        <v>153</v>
      </c>
      <c r="K14" s="240" t="s">
        <v>153</v>
      </c>
      <c r="L14" s="240" t="s">
        <v>153</v>
      </c>
      <c r="M14" s="240" t="s">
        <v>153</v>
      </c>
      <c r="N14" s="260" t="s">
        <v>153</v>
      </c>
      <c r="O14" s="236" t="s">
        <v>153</v>
      </c>
      <c r="P14" s="233"/>
      <c r="Q14" s="240" t="s">
        <v>153</v>
      </c>
      <c r="R14" s="240" t="s">
        <v>153</v>
      </c>
      <c r="S14" s="261" t="s">
        <v>153</v>
      </c>
      <c r="T14" s="231">
        <f>SUM(B14:S14)</f>
        <v>0</v>
      </c>
    </row>
    <row r="15" spans="1:20" ht="18" customHeight="1">
      <c r="A15" s="240" t="s">
        <v>236</v>
      </c>
      <c r="B15" s="236">
        <f>SUM(B12:B14)</f>
        <v>0</v>
      </c>
      <c r="C15" s="236">
        <f aca="true" t="shared" si="1" ref="C15:S15">SUM(C13:C14)</f>
        <v>0</v>
      </c>
      <c r="D15" s="236">
        <f t="shared" si="1"/>
        <v>0</v>
      </c>
      <c r="E15" s="236">
        <f t="shared" si="1"/>
        <v>0</v>
      </c>
      <c r="F15" s="236">
        <f t="shared" si="1"/>
        <v>0</v>
      </c>
      <c r="G15" s="236">
        <f t="shared" si="1"/>
        <v>30000</v>
      </c>
      <c r="H15" s="236">
        <f t="shared" si="1"/>
        <v>0</v>
      </c>
      <c r="I15" s="236">
        <f t="shared" si="1"/>
        <v>0</v>
      </c>
      <c r="J15" s="236">
        <f t="shared" si="1"/>
        <v>0</v>
      </c>
      <c r="K15" s="236">
        <f t="shared" si="1"/>
        <v>0</v>
      </c>
      <c r="L15" s="236">
        <f t="shared" si="1"/>
        <v>0</v>
      </c>
      <c r="M15" s="236">
        <f t="shared" si="1"/>
        <v>0</v>
      </c>
      <c r="N15" s="236">
        <f t="shared" si="1"/>
        <v>0</v>
      </c>
      <c r="O15" s="236">
        <f t="shared" si="1"/>
        <v>0</v>
      </c>
      <c r="P15" s="236">
        <f t="shared" si="1"/>
        <v>3500</v>
      </c>
      <c r="Q15" s="236">
        <f t="shared" si="1"/>
        <v>0</v>
      </c>
      <c r="R15" s="236">
        <f t="shared" si="1"/>
        <v>0</v>
      </c>
      <c r="S15" s="236">
        <f t="shared" si="1"/>
        <v>0</v>
      </c>
      <c r="T15" s="231">
        <f>SUM(B15:S15)</f>
        <v>33500</v>
      </c>
    </row>
    <row r="16" spans="1:20" ht="18" customHeight="1" thickBot="1">
      <c r="A16" s="246" t="s">
        <v>118</v>
      </c>
      <c r="B16" s="243">
        <v>2400</v>
      </c>
      <c r="C16" s="246" t="s">
        <v>153</v>
      </c>
      <c r="D16" s="243" t="s">
        <v>153</v>
      </c>
      <c r="E16" s="243" t="s">
        <v>153</v>
      </c>
      <c r="F16" s="281">
        <v>0</v>
      </c>
      <c r="G16" s="243">
        <f>685000+738000+30000</f>
        <v>1453000</v>
      </c>
      <c r="H16" s="243">
        <v>0</v>
      </c>
      <c r="I16" s="246" t="s">
        <v>153</v>
      </c>
      <c r="J16" s="243" t="s">
        <v>153</v>
      </c>
      <c r="K16" s="246" t="s">
        <v>153</v>
      </c>
      <c r="L16" s="344">
        <v>0</v>
      </c>
      <c r="M16" s="246" t="s">
        <v>153</v>
      </c>
      <c r="N16" s="267">
        <v>0</v>
      </c>
      <c r="O16" s="243" t="s">
        <v>153</v>
      </c>
      <c r="P16" s="285">
        <v>103500</v>
      </c>
      <c r="Q16" s="246" t="s">
        <v>153</v>
      </c>
      <c r="R16" s="246" t="s">
        <v>153</v>
      </c>
      <c r="S16" s="286" t="s">
        <v>153</v>
      </c>
      <c r="T16" s="231">
        <f>SUM(B16:S16)</f>
        <v>1558900</v>
      </c>
    </row>
    <row r="17" spans="1:20" ht="18" customHeight="1" thickTop="1">
      <c r="A17" s="244">
        <v>541000</v>
      </c>
      <c r="B17" s="231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83"/>
      <c r="Q17" s="235"/>
      <c r="R17" s="235"/>
      <c r="S17" s="284"/>
      <c r="T17" s="231"/>
    </row>
    <row r="18" spans="1:20" ht="18" customHeight="1">
      <c r="A18" s="240">
        <v>410100</v>
      </c>
      <c r="B18" s="236" t="s">
        <v>153</v>
      </c>
      <c r="C18" s="236"/>
      <c r="D18" s="240" t="s">
        <v>153</v>
      </c>
      <c r="E18" s="240" t="s">
        <v>153</v>
      </c>
      <c r="F18" s="240" t="s">
        <v>153</v>
      </c>
      <c r="G18" s="240" t="s">
        <v>153</v>
      </c>
      <c r="H18" s="240" t="s">
        <v>153</v>
      </c>
      <c r="I18" s="240" t="s">
        <v>153</v>
      </c>
      <c r="J18" s="240" t="s">
        <v>153</v>
      </c>
      <c r="K18" s="240" t="s">
        <v>153</v>
      </c>
      <c r="L18" s="236" t="s">
        <v>153</v>
      </c>
      <c r="M18" s="240" t="s">
        <v>153</v>
      </c>
      <c r="N18" s="240" t="s">
        <v>153</v>
      </c>
      <c r="O18" s="240" t="s">
        <v>153</v>
      </c>
      <c r="P18" s="257" t="s">
        <v>153</v>
      </c>
      <c r="Q18" s="240" t="s">
        <v>153</v>
      </c>
      <c r="R18" s="240" t="s">
        <v>153</v>
      </c>
      <c r="S18" s="261" t="s">
        <v>153</v>
      </c>
      <c r="T18" s="231">
        <f aca="true" t="shared" si="2" ref="T18:T23">SUM(B18:S18)</f>
        <v>0</v>
      </c>
    </row>
    <row r="19" spans="1:20" ht="18" customHeight="1">
      <c r="A19" s="240">
        <v>410400</v>
      </c>
      <c r="B19" s="236" t="s">
        <v>153</v>
      </c>
      <c r="C19" s="236" t="s">
        <v>153</v>
      </c>
      <c r="D19" s="236" t="s">
        <v>153</v>
      </c>
      <c r="E19" s="236" t="s">
        <v>153</v>
      </c>
      <c r="F19" s="236" t="s">
        <v>153</v>
      </c>
      <c r="G19" s="236" t="s">
        <v>153</v>
      </c>
      <c r="H19" s="236" t="s">
        <v>153</v>
      </c>
      <c r="I19" s="236" t="s">
        <v>153</v>
      </c>
      <c r="J19" s="236" t="s">
        <v>153</v>
      </c>
      <c r="K19" s="236" t="s">
        <v>153</v>
      </c>
      <c r="L19" s="236"/>
      <c r="M19" s="236" t="s">
        <v>153</v>
      </c>
      <c r="N19" s="236" t="s">
        <v>153</v>
      </c>
      <c r="O19" s="236" t="s">
        <v>153</v>
      </c>
      <c r="P19" s="236" t="s">
        <v>153</v>
      </c>
      <c r="Q19" s="236" t="s">
        <v>153</v>
      </c>
      <c r="R19" s="236" t="s">
        <v>153</v>
      </c>
      <c r="S19" s="236" t="s">
        <v>153</v>
      </c>
      <c r="T19" s="231">
        <f t="shared" si="2"/>
        <v>0</v>
      </c>
    </row>
    <row r="20" spans="1:20" ht="18" customHeight="1">
      <c r="A20" s="240">
        <v>410600</v>
      </c>
      <c r="B20" s="236" t="s">
        <v>153</v>
      </c>
      <c r="C20" s="240" t="s">
        <v>153</v>
      </c>
      <c r="D20" s="240" t="s">
        <v>153</v>
      </c>
      <c r="E20" s="240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36" t="s">
        <v>153</v>
      </c>
      <c r="M20" s="240" t="s">
        <v>153</v>
      </c>
      <c r="N20" s="240" t="s">
        <v>153</v>
      </c>
      <c r="O20" s="240" t="s">
        <v>153</v>
      </c>
      <c r="P20" s="257" t="s">
        <v>153</v>
      </c>
      <c r="Q20" s="240" t="s">
        <v>153</v>
      </c>
      <c r="R20" s="240" t="s">
        <v>153</v>
      </c>
      <c r="S20" s="261" t="s">
        <v>153</v>
      </c>
      <c r="T20" s="231">
        <f t="shared" si="2"/>
        <v>0</v>
      </c>
    </row>
    <row r="21" spans="1:20" ht="18" customHeight="1">
      <c r="A21" s="240">
        <v>410900</v>
      </c>
      <c r="B21" s="236" t="s">
        <v>153</v>
      </c>
      <c r="C21" s="236" t="s">
        <v>153</v>
      </c>
      <c r="D21" s="240" t="s">
        <v>153</v>
      </c>
      <c r="E21" s="240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40" t="s">
        <v>153</v>
      </c>
      <c r="K21" s="236" t="s">
        <v>139</v>
      </c>
      <c r="L21" s="236" t="s">
        <v>153</v>
      </c>
      <c r="M21" s="240" t="s">
        <v>153</v>
      </c>
      <c r="N21" s="240" t="s">
        <v>153</v>
      </c>
      <c r="O21" s="240" t="s">
        <v>153</v>
      </c>
      <c r="P21" s="257" t="s">
        <v>153</v>
      </c>
      <c r="Q21" s="240" t="s">
        <v>153</v>
      </c>
      <c r="R21" s="240" t="s">
        <v>153</v>
      </c>
      <c r="S21" s="261" t="s">
        <v>153</v>
      </c>
      <c r="T21" s="231">
        <f t="shared" si="2"/>
        <v>0</v>
      </c>
    </row>
    <row r="22" spans="1:20" ht="18" customHeight="1">
      <c r="A22" s="240">
        <v>411600</v>
      </c>
      <c r="B22" s="254" t="s">
        <v>153</v>
      </c>
      <c r="C22" s="260" t="s">
        <v>153</v>
      </c>
      <c r="D22" s="240" t="s">
        <v>153</v>
      </c>
      <c r="E22" s="240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36" t="s">
        <v>153</v>
      </c>
      <c r="L22" s="236" t="s">
        <v>153</v>
      </c>
      <c r="M22" s="240" t="s">
        <v>153</v>
      </c>
      <c r="N22" s="240" t="s">
        <v>153</v>
      </c>
      <c r="O22" s="240" t="s">
        <v>153</v>
      </c>
      <c r="P22" s="257" t="s">
        <v>153</v>
      </c>
      <c r="Q22" s="240" t="s">
        <v>153</v>
      </c>
      <c r="R22" s="240" t="s">
        <v>153</v>
      </c>
      <c r="S22" s="261" t="s">
        <v>153</v>
      </c>
      <c r="T22" s="231">
        <f t="shared" si="2"/>
        <v>0</v>
      </c>
    </row>
    <row r="23" spans="1:20" ht="18" customHeight="1">
      <c r="A23" s="240">
        <v>411800</v>
      </c>
      <c r="B23" s="236" t="s">
        <v>153</v>
      </c>
      <c r="C23" s="240" t="s">
        <v>153</v>
      </c>
      <c r="D23" s="240" t="s">
        <v>153</v>
      </c>
      <c r="E23" s="240" t="s">
        <v>153</v>
      </c>
      <c r="F23" s="240" t="s">
        <v>153</v>
      </c>
      <c r="G23" s="240" t="s">
        <v>153</v>
      </c>
      <c r="H23" s="240" t="s">
        <v>153</v>
      </c>
      <c r="I23" s="240" t="s">
        <v>153</v>
      </c>
      <c r="J23" s="240" t="s">
        <v>153</v>
      </c>
      <c r="K23" s="236" t="s">
        <v>153</v>
      </c>
      <c r="L23" s="254">
        <v>7000</v>
      </c>
      <c r="M23" s="240" t="s">
        <v>153</v>
      </c>
      <c r="N23" s="240" t="s">
        <v>153</v>
      </c>
      <c r="O23" s="240" t="s">
        <v>153</v>
      </c>
      <c r="P23" s="240" t="s">
        <v>153</v>
      </c>
      <c r="Q23" s="240" t="s">
        <v>153</v>
      </c>
      <c r="R23" s="240" t="s">
        <v>153</v>
      </c>
      <c r="S23" s="240" t="s">
        <v>153</v>
      </c>
      <c r="T23" s="231">
        <f t="shared" si="2"/>
        <v>7000</v>
      </c>
    </row>
    <row r="24" spans="1:20" ht="18" customHeight="1">
      <c r="A24" s="240" t="s">
        <v>236</v>
      </c>
      <c r="B24" s="236">
        <f>SUM(B18:B23)</f>
        <v>0</v>
      </c>
      <c r="C24" s="236">
        <f>SUM(C18:C23)</f>
        <v>0</v>
      </c>
      <c r="D24" s="236" t="s">
        <v>139</v>
      </c>
      <c r="E24" s="240" t="s">
        <v>153</v>
      </c>
      <c r="F24" s="240" t="s">
        <v>153</v>
      </c>
      <c r="G24" s="240" t="s">
        <v>153</v>
      </c>
      <c r="H24" s="333" t="s">
        <v>153</v>
      </c>
      <c r="I24" s="240" t="s">
        <v>153</v>
      </c>
      <c r="J24" s="240" t="s">
        <v>153</v>
      </c>
      <c r="K24" s="236">
        <f>SUM(K19:K23)</f>
        <v>0</v>
      </c>
      <c r="L24" s="236">
        <f>SUM(L18:L23)</f>
        <v>7000</v>
      </c>
      <c r="M24" s="240" t="s">
        <v>153</v>
      </c>
      <c r="N24" s="240" t="s">
        <v>153</v>
      </c>
      <c r="O24" s="240" t="s">
        <v>153</v>
      </c>
      <c r="P24" s="257" t="s">
        <v>153</v>
      </c>
      <c r="Q24" s="240" t="s">
        <v>153</v>
      </c>
      <c r="R24" s="240" t="s">
        <v>153</v>
      </c>
      <c r="S24" s="261" t="s">
        <v>153</v>
      </c>
      <c r="T24" s="236">
        <f>SUM(B24:S24)</f>
        <v>7000</v>
      </c>
    </row>
    <row r="25" spans="1:20" ht="18" customHeight="1" thickBot="1">
      <c r="A25" s="246" t="s">
        <v>118</v>
      </c>
      <c r="B25" s="243">
        <v>84000</v>
      </c>
      <c r="C25" s="243">
        <v>0</v>
      </c>
      <c r="D25" s="243"/>
      <c r="E25" s="246" t="s">
        <v>153</v>
      </c>
      <c r="F25" s="246" t="s">
        <v>153</v>
      </c>
      <c r="G25" s="246" t="s">
        <v>153</v>
      </c>
      <c r="H25" s="344">
        <v>0</v>
      </c>
      <c r="I25" s="287" t="s">
        <v>139</v>
      </c>
      <c r="J25" s="246" t="s">
        <v>153</v>
      </c>
      <c r="K25" s="243">
        <v>0</v>
      </c>
      <c r="L25" s="243">
        <f>40500+12500+7000</f>
        <v>60000</v>
      </c>
      <c r="M25" s="246" t="s">
        <v>153</v>
      </c>
      <c r="N25" s="246" t="s">
        <v>153</v>
      </c>
      <c r="O25" s="246" t="s">
        <v>153</v>
      </c>
      <c r="P25" s="282" t="s">
        <v>153</v>
      </c>
      <c r="Q25" s="246" t="s">
        <v>153</v>
      </c>
      <c r="R25" s="246" t="s">
        <v>153</v>
      </c>
      <c r="S25" s="286" t="s">
        <v>153</v>
      </c>
      <c r="T25" s="236">
        <f>SUM(B25:S25)</f>
        <v>144000</v>
      </c>
    </row>
    <row r="26" spans="1:20" ht="18" customHeight="1" thickTop="1">
      <c r="A26" s="244">
        <v>542000</v>
      </c>
      <c r="B26" s="288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83"/>
      <c r="Q26" s="235" t="s">
        <v>153</v>
      </c>
      <c r="R26" s="235"/>
      <c r="S26" s="284"/>
      <c r="T26" s="235"/>
    </row>
    <row r="27" spans="1:20" ht="18" customHeight="1">
      <c r="A27" s="240">
        <v>420100</v>
      </c>
      <c r="B27" s="240" t="s">
        <v>153</v>
      </c>
      <c r="C27" s="240" t="s">
        <v>153</v>
      </c>
      <c r="D27" s="240" t="s">
        <v>153</v>
      </c>
      <c r="E27" s="240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40" t="s">
        <v>153</v>
      </c>
      <c r="K27" s="240" t="s">
        <v>153</v>
      </c>
      <c r="L27" s="236" t="s">
        <v>139</v>
      </c>
      <c r="M27" s="240" t="s">
        <v>153</v>
      </c>
      <c r="N27" s="240" t="s">
        <v>153</v>
      </c>
      <c r="O27" s="240" t="s">
        <v>153</v>
      </c>
      <c r="P27" s="257" t="s">
        <v>153</v>
      </c>
      <c r="Q27" s="240" t="s">
        <v>153</v>
      </c>
      <c r="R27" s="240" t="s">
        <v>153</v>
      </c>
      <c r="S27" s="261" t="s">
        <v>153</v>
      </c>
      <c r="T27" s="236" t="s">
        <v>139</v>
      </c>
    </row>
    <row r="28" spans="1:20" ht="18" customHeight="1">
      <c r="A28" s="240">
        <v>420700</v>
      </c>
      <c r="B28" s="240" t="s">
        <v>153</v>
      </c>
      <c r="C28" s="240" t="s">
        <v>153</v>
      </c>
      <c r="D28" s="240" t="s">
        <v>153</v>
      </c>
      <c r="E28" s="240" t="s">
        <v>153</v>
      </c>
      <c r="F28" s="240" t="s">
        <v>153</v>
      </c>
      <c r="G28" s="240" t="s">
        <v>153</v>
      </c>
      <c r="H28" s="240" t="s">
        <v>153</v>
      </c>
      <c r="I28" s="240" t="s">
        <v>153</v>
      </c>
      <c r="J28" s="240" t="s">
        <v>153</v>
      </c>
      <c r="K28" s="240" t="s">
        <v>153</v>
      </c>
      <c r="L28" s="237" t="s">
        <v>139</v>
      </c>
      <c r="M28" s="240" t="s">
        <v>153</v>
      </c>
      <c r="N28" s="240" t="s">
        <v>153</v>
      </c>
      <c r="O28" s="240" t="s">
        <v>153</v>
      </c>
      <c r="P28" s="257" t="s">
        <v>153</v>
      </c>
      <c r="Q28" s="237" t="s">
        <v>139</v>
      </c>
      <c r="R28" s="240" t="s">
        <v>153</v>
      </c>
      <c r="S28" s="261" t="s">
        <v>153</v>
      </c>
      <c r="T28" s="236" t="s">
        <v>153</v>
      </c>
    </row>
    <row r="29" spans="1:20" ht="18" customHeight="1">
      <c r="A29" s="240">
        <v>420800</v>
      </c>
      <c r="B29" s="240" t="s">
        <v>153</v>
      </c>
      <c r="C29" s="240" t="s">
        <v>153</v>
      </c>
      <c r="D29" s="240" t="s">
        <v>153</v>
      </c>
      <c r="E29" s="240" t="s">
        <v>153</v>
      </c>
      <c r="F29" s="240" t="s">
        <v>153</v>
      </c>
      <c r="G29" s="240" t="s">
        <v>153</v>
      </c>
      <c r="H29" s="240" t="s">
        <v>153</v>
      </c>
      <c r="I29" s="240" t="s">
        <v>153</v>
      </c>
      <c r="J29" s="240" t="s">
        <v>153</v>
      </c>
      <c r="K29" s="240"/>
      <c r="L29" s="236" t="s">
        <v>139</v>
      </c>
      <c r="M29" s="240" t="s">
        <v>153</v>
      </c>
      <c r="N29" s="240" t="s">
        <v>153</v>
      </c>
      <c r="O29" s="240" t="s">
        <v>153</v>
      </c>
      <c r="P29" s="257" t="s">
        <v>153</v>
      </c>
      <c r="Q29" s="236" t="s">
        <v>153</v>
      </c>
      <c r="R29" s="236" t="s">
        <v>139</v>
      </c>
      <c r="S29" s="261" t="s">
        <v>153</v>
      </c>
      <c r="T29" s="236" t="s">
        <v>139</v>
      </c>
    </row>
    <row r="30" spans="1:20" ht="18" customHeight="1">
      <c r="A30" s="240">
        <v>421100</v>
      </c>
      <c r="B30" s="236" t="s">
        <v>153</v>
      </c>
      <c r="C30" s="240" t="s">
        <v>153</v>
      </c>
      <c r="D30" s="240" t="s">
        <v>153</v>
      </c>
      <c r="E30" s="236" t="s">
        <v>153</v>
      </c>
      <c r="F30" s="240" t="s">
        <v>153</v>
      </c>
      <c r="G30" s="240" t="s">
        <v>153</v>
      </c>
      <c r="H30" s="240" t="s">
        <v>153</v>
      </c>
      <c r="I30" s="240" t="s">
        <v>153</v>
      </c>
      <c r="J30" s="240" t="s">
        <v>153</v>
      </c>
      <c r="K30" s="236" t="s">
        <v>153</v>
      </c>
      <c r="L30" s="236" t="s">
        <v>153</v>
      </c>
      <c r="M30" s="240" t="s">
        <v>153</v>
      </c>
      <c r="N30" s="240" t="s">
        <v>153</v>
      </c>
      <c r="O30" s="240" t="s">
        <v>153</v>
      </c>
      <c r="P30" s="257" t="s">
        <v>153</v>
      </c>
      <c r="Q30" s="240" t="s">
        <v>153</v>
      </c>
      <c r="R30" s="236" t="s">
        <v>153</v>
      </c>
      <c r="S30" s="261" t="s">
        <v>153</v>
      </c>
      <c r="T30" s="236">
        <f>SUM(B30:S30)</f>
        <v>0</v>
      </c>
    </row>
    <row r="31" spans="1:20" ht="18" customHeight="1">
      <c r="A31" s="240" t="s">
        <v>236</v>
      </c>
      <c r="B31" s="236" t="s">
        <v>153</v>
      </c>
      <c r="C31" s="240" t="s">
        <v>153</v>
      </c>
      <c r="D31" s="240" t="s">
        <v>153</v>
      </c>
      <c r="E31" s="236">
        <f>SUM(E27:E30)</f>
        <v>0</v>
      </c>
      <c r="F31" s="240" t="s">
        <v>153</v>
      </c>
      <c r="G31" s="240" t="s">
        <v>153</v>
      </c>
      <c r="H31" s="240" t="s">
        <v>153</v>
      </c>
      <c r="I31" s="240" t="s">
        <v>153</v>
      </c>
      <c r="J31" s="240" t="s">
        <v>153</v>
      </c>
      <c r="K31" s="236" t="s">
        <v>153</v>
      </c>
      <c r="L31" s="236">
        <f>SUM(L27:L30)</f>
        <v>0</v>
      </c>
      <c r="M31" s="240" t="s">
        <v>153</v>
      </c>
      <c r="N31" s="240" t="s">
        <v>153</v>
      </c>
      <c r="O31" s="240" t="s">
        <v>153</v>
      </c>
      <c r="P31" s="257" t="s">
        <v>153</v>
      </c>
      <c r="Q31" s="236" t="s">
        <v>153</v>
      </c>
      <c r="R31" s="236">
        <f>SUM(R30)</f>
        <v>0</v>
      </c>
      <c r="S31" s="234" t="s">
        <v>153</v>
      </c>
      <c r="T31" s="231">
        <f>SUM(T27:T30)</f>
        <v>0</v>
      </c>
    </row>
    <row r="32" spans="1:20" ht="18" customHeight="1" thickBot="1">
      <c r="A32" s="246" t="s">
        <v>118</v>
      </c>
      <c r="B32" s="243" t="s">
        <v>153</v>
      </c>
      <c r="C32" s="246" t="s">
        <v>153</v>
      </c>
      <c r="D32" s="246" t="s">
        <v>153</v>
      </c>
      <c r="E32" s="243">
        <v>0</v>
      </c>
      <c r="F32" s="246" t="s">
        <v>153</v>
      </c>
      <c r="G32" s="246" t="s">
        <v>153</v>
      </c>
      <c r="H32" s="246" t="s">
        <v>153</v>
      </c>
      <c r="I32" s="246" t="s">
        <v>153</v>
      </c>
      <c r="J32" s="246" t="s">
        <v>153</v>
      </c>
      <c r="K32" s="243" t="s">
        <v>153</v>
      </c>
      <c r="L32" s="243">
        <v>0</v>
      </c>
      <c r="M32" s="246" t="s">
        <v>153</v>
      </c>
      <c r="N32" s="246" t="s">
        <v>153</v>
      </c>
      <c r="O32" s="246" t="s">
        <v>153</v>
      </c>
      <c r="P32" s="282" t="s">
        <v>153</v>
      </c>
      <c r="Q32" s="289" t="s">
        <v>153</v>
      </c>
      <c r="R32" s="243">
        <v>0</v>
      </c>
      <c r="S32" s="290" t="s">
        <v>153</v>
      </c>
      <c r="T32" s="243">
        <f>SUM(B32:S32)</f>
        <v>0</v>
      </c>
    </row>
    <row r="33" spans="1:20" ht="18" customHeight="1" thickTop="1">
      <c r="A33" s="252" t="s">
        <v>215</v>
      </c>
      <c r="B33" s="472" t="s">
        <v>216</v>
      </c>
      <c r="C33" s="473"/>
      <c r="D33" s="473" t="s">
        <v>156</v>
      </c>
      <c r="E33" s="473"/>
      <c r="F33" s="471" t="s">
        <v>157</v>
      </c>
      <c r="G33" s="472"/>
      <c r="H33" s="471" t="s">
        <v>158</v>
      </c>
      <c r="I33" s="472"/>
      <c r="J33" s="237" t="s">
        <v>159</v>
      </c>
      <c r="K33" s="473" t="s">
        <v>160</v>
      </c>
      <c r="L33" s="473"/>
      <c r="M33" s="473" t="s">
        <v>161</v>
      </c>
      <c r="N33" s="473"/>
      <c r="O33" s="473" t="s">
        <v>162</v>
      </c>
      <c r="P33" s="473"/>
      <c r="Q33" s="471" t="s">
        <v>163</v>
      </c>
      <c r="R33" s="472"/>
      <c r="S33" s="253" t="s">
        <v>164</v>
      </c>
      <c r="T33" s="475" t="s">
        <v>241</v>
      </c>
    </row>
    <row r="34" spans="1:20" ht="18" customHeight="1">
      <c r="A34" s="230" t="s">
        <v>242</v>
      </c>
      <c r="B34" s="271" t="s">
        <v>218</v>
      </c>
      <c r="C34" s="271" t="s">
        <v>219</v>
      </c>
      <c r="D34" s="271" t="s">
        <v>220</v>
      </c>
      <c r="E34" s="271" t="s">
        <v>221</v>
      </c>
      <c r="F34" s="271" t="s">
        <v>222</v>
      </c>
      <c r="G34" s="271" t="s">
        <v>223</v>
      </c>
      <c r="H34" s="271" t="s">
        <v>224</v>
      </c>
      <c r="I34" s="271" t="s">
        <v>225</v>
      </c>
      <c r="J34" s="271" t="s">
        <v>226</v>
      </c>
      <c r="K34" s="271" t="s">
        <v>227</v>
      </c>
      <c r="L34" s="271" t="s">
        <v>228</v>
      </c>
      <c r="M34" s="271" t="s">
        <v>229</v>
      </c>
      <c r="N34" s="271" t="s">
        <v>230</v>
      </c>
      <c r="O34" s="271" t="s">
        <v>231</v>
      </c>
      <c r="P34" s="272" t="s">
        <v>232</v>
      </c>
      <c r="Q34" s="271" t="s">
        <v>233</v>
      </c>
      <c r="R34" s="271" t="s">
        <v>234</v>
      </c>
      <c r="S34" s="273" t="s">
        <v>235</v>
      </c>
      <c r="T34" s="477"/>
    </row>
    <row r="35" spans="1:20" ht="18" customHeight="1">
      <c r="A35" s="275" t="s">
        <v>18</v>
      </c>
      <c r="B35" s="275"/>
      <c r="C35" s="276"/>
      <c r="D35" s="277"/>
      <c r="E35" s="276"/>
      <c r="F35" s="277"/>
      <c r="G35" s="276"/>
      <c r="H35" s="277"/>
      <c r="I35" s="276"/>
      <c r="J35" s="277"/>
      <c r="K35" s="276"/>
      <c r="L35" s="276"/>
      <c r="M35" s="277"/>
      <c r="N35" s="276"/>
      <c r="O35" s="277"/>
      <c r="P35" s="275"/>
      <c r="Q35" s="276"/>
      <c r="R35" s="276"/>
      <c r="S35" s="278"/>
      <c r="T35" s="476"/>
    </row>
    <row r="36" spans="1:20" ht="18" customHeight="1">
      <c r="A36" s="239">
        <v>534000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5"/>
      <c r="Q36" s="276"/>
      <c r="R36" s="276"/>
      <c r="S36" s="279"/>
      <c r="T36" s="276"/>
    </row>
    <row r="37" spans="1:20" ht="18" customHeight="1">
      <c r="A37" s="240">
        <v>340100</v>
      </c>
      <c r="B37" s="236" t="s">
        <v>153</v>
      </c>
      <c r="C37" s="236" t="s">
        <v>153</v>
      </c>
      <c r="D37" s="236" t="s">
        <v>153</v>
      </c>
      <c r="E37" s="236" t="s">
        <v>153</v>
      </c>
      <c r="F37" s="236" t="s">
        <v>153</v>
      </c>
      <c r="G37" s="236" t="s">
        <v>153</v>
      </c>
      <c r="H37" s="236" t="s">
        <v>153</v>
      </c>
      <c r="I37" s="236" t="s">
        <v>153</v>
      </c>
      <c r="J37" s="236" t="s">
        <v>153</v>
      </c>
      <c r="K37" s="236" t="s">
        <v>153</v>
      </c>
      <c r="L37" s="236" t="s">
        <v>153</v>
      </c>
      <c r="M37" s="236" t="s">
        <v>153</v>
      </c>
      <c r="N37" s="236" t="s">
        <v>153</v>
      </c>
      <c r="O37" s="236" t="s">
        <v>153</v>
      </c>
      <c r="P37" s="236" t="s">
        <v>153</v>
      </c>
      <c r="Q37" s="236" t="s">
        <v>153</v>
      </c>
      <c r="R37" s="236" t="s">
        <v>153</v>
      </c>
      <c r="S37" s="236" t="s">
        <v>153</v>
      </c>
      <c r="T37" s="236" t="s">
        <v>153</v>
      </c>
    </row>
    <row r="38" spans="1:20" ht="18" customHeight="1">
      <c r="A38" s="240">
        <v>340300</v>
      </c>
      <c r="B38" s="236" t="s">
        <v>153</v>
      </c>
      <c r="C38" s="236" t="s">
        <v>153</v>
      </c>
      <c r="D38" s="236" t="s">
        <v>153</v>
      </c>
      <c r="E38" s="236" t="s">
        <v>153</v>
      </c>
      <c r="F38" s="236" t="s">
        <v>153</v>
      </c>
      <c r="G38" s="236" t="s">
        <v>153</v>
      </c>
      <c r="H38" s="236" t="s">
        <v>153</v>
      </c>
      <c r="I38" s="236" t="s">
        <v>153</v>
      </c>
      <c r="J38" s="236" t="s">
        <v>153</v>
      </c>
      <c r="K38" s="236" t="s">
        <v>153</v>
      </c>
      <c r="L38" s="236" t="s">
        <v>153</v>
      </c>
      <c r="M38" s="236" t="s">
        <v>153</v>
      </c>
      <c r="N38" s="236" t="s">
        <v>153</v>
      </c>
      <c r="O38" s="236" t="s">
        <v>153</v>
      </c>
      <c r="P38" s="236" t="s">
        <v>153</v>
      </c>
      <c r="Q38" s="236" t="s">
        <v>153</v>
      </c>
      <c r="R38" s="236" t="s">
        <v>153</v>
      </c>
      <c r="S38" s="236" t="s">
        <v>153</v>
      </c>
      <c r="T38" s="236" t="s">
        <v>153</v>
      </c>
    </row>
    <row r="39" spans="1:20" ht="18" customHeight="1">
      <c r="A39" s="240">
        <v>340400</v>
      </c>
      <c r="B39" s="236" t="s">
        <v>139</v>
      </c>
      <c r="C39" s="236" t="s">
        <v>153</v>
      </c>
      <c r="D39" s="236" t="s">
        <v>153</v>
      </c>
      <c r="E39" s="236" t="s">
        <v>153</v>
      </c>
      <c r="F39" s="236" t="s">
        <v>153</v>
      </c>
      <c r="G39" s="236" t="s">
        <v>153</v>
      </c>
      <c r="H39" s="236" t="s">
        <v>153</v>
      </c>
      <c r="I39" s="236" t="s">
        <v>153</v>
      </c>
      <c r="J39" s="236" t="s">
        <v>153</v>
      </c>
      <c r="K39" s="236" t="s">
        <v>153</v>
      </c>
      <c r="L39" s="236" t="s">
        <v>153</v>
      </c>
      <c r="M39" s="236" t="s">
        <v>153</v>
      </c>
      <c r="N39" s="236" t="s">
        <v>153</v>
      </c>
      <c r="O39" s="236" t="s">
        <v>153</v>
      </c>
      <c r="P39" s="236" t="s">
        <v>153</v>
      </c>
      <c r="Q39" s="236" t="s">
        <v>153</v>
      </c>
      <c r="R39" s="236" t="s">
        <v>153</v>
      </c>
      <c r="S39" s="236" t="s">
        <v>153</v>
      </c>
      <c r="T39" s="236" t="s">
        <v>139</v>
      </c>
    </row>
    <row r="40" spans="1:20" ht="18" customHeight="1">
      <c r="A40" s="240">
        <v>340500</v>
      </c>
      <c r="B40" s="236" t="s">
        <v>153</v>
      </c>
      <c r="C40" s="236" t="s">
        <v>153</v>
      </c>
      <c r="D40" s="236" t="s">
        <v>153</v>
      </c>
      <c r="E40" s="236" t="s">
        <v>153</v>
      </c>
      <c r="F40" s="236" t="s">
        <v>153</v>
      </c>
      <c r="G40" s="236" t="s">
        <v>153</v>
      </c>
      <c r="H40" s="236" t="s">
        <v>153</v>
      </c>
      <c r="I40" s="236" t="s">
        <v>153</v>
      </c>
      <c r="J40" s="236" t="s">
        <v>153</v>
      </c>
      <c r="K40" s="236" t="s">
        <v>153</v>
      </c>
      <c r="L40" s="236" t="s">
        <v>153</v>
      </c>
      <c r="M40" s="236" t="s">
        <v>153</v>
      </c>
      <c r="N40" s="236" t="s">
        <v>153</v>
      </c>
      <c r="O40" s="236" t="s">
        <v>153</v>
      </c>
      <c r="P40" s="236" t="s">
        <v>153</v>
      </c>
      <c r="Q40" s="236" t="s">
        <v>153</v>
      </c>
      <c r="R40" s="236" t="s">
        <v>153</v>
      </c>
      <c r="S40" s="236" t="s">
        <v>153</v>
      </c>
      <c r="T40" s="236" t="s">
        <v>153</v>
      </c>
    </row>
    <row r="41" spans="1:20" ht="18" customHeight="1">
      <c r="A41" s="240" t="s">
        <v>236</v>
      </c>
      <c r="B41" s="236" t="s">
        <v>139</v>
      </c>
      <c r="C41" s="236" t="s">
        <v>153</v>
      </c>
      <c r="D41" s="236" t="s">
        <v>153</v>
      </c>
      <c r="E41" s="236" t="s">
        <v>153</v>
      </c>
      <c r="F41" s="236" t="s">
        <v>153</v>
      </c>
      <c r="G41" s="236" t="s">
        <v>153</v>
      </c>
      <c r="H41" s="236" t="s">
        <v>153</v>
      </c>
      <c r="I41" s="236" t="s">
        <v>153</v>
      </c>
      <c r="J41" s="236" t="s">
        <v>153</v>
      </c>
      <c r="K41" s="236" t="s">
        <v>153</v>
      </c>
      <c r="L41" s="236" t="s">
        <v>153</v>
      </c>
      <c r="M41" s="236" t="s">
        <v>153</v>
      </c>
      <c r="N41" s="236" t="s">
        <v>153</v>
      </c>
      <c r="O41" s="236" t="s">
        <v>153</v>
      </c>
      <c r="P41" s="236" t="s">
        <v>153</v>
      </c>
      <c r="Q41" s="236" t="s">
        <v>153</v>
      </c>
      <c r="R41" s="236" t="s">
        <v>153</v>
      </c>
      <c r="S41" s="236" t="s">
        <v>153</v>
      </c>
      <c r="T41" s="236" t="s">
        <v>139</v>
      </c>
    </row>
    <row r="42" spans="1:20" ht="18" customHeight="1" thickBot="1">
      <c r="A42" s="280" t="s">
        <v>118</v>
      </c>
      <c r="B42" s="281" t="s">
        <v>139</v>
      </c>
      <c r="C42" s="281" t="s">
        <v>153</v>
      </c>
      <c r="D42" s="281" t="s">
        <v>153</v>
      </c>
      <c r="E42" s="281" t="s">
        <v>153</v>
      </c>
      <c r="F42" s="281" t="s">
        <v>153</v>
      </c>
      <c r="G42" s="281" t="s">
        <v>153</v>
      </c>
      <c r="H42" s="281" t="s">
        <v>153</v>
      </c>
      <c r="I42" s="281" t="s">
        <v>153</v>
      </c>
      <c r="J42" s="281" t="s">
        <v>153</v>
      </c>
      <c r="K42" s="281" t="s">
        <v>153</v>
      </c>
      <c r="L42" s="281" t="s">
        <v>153</v>
      </c>
      <c r="M42" s="281" t="s">
        <v>153</v>
      </c>
      <c r="N42" s="281" t="s">
        <v>153</v>
      </c>
      <c r="O42" s="281" t="s">
        <v>153</v>
      </c>
      <c r="P42" s="281" t="s">
        <v>153</v>
      </c>
      <c r="Q42" s="281" t="s">
        <v>153</v>
      </c>
      <c r="R42" s="281" t="s">
        <v>153</v>
      </c>
      <c r="S42" s="281" t="s">
        <v>153</v>
      </c>
      <c r="T42" s="281" t="s">
        <v>139</v>
      </c>
    </row>
    <row r="43" spans="1:20" ht="18" customHeight="1" thickTop="1">
      <c r="A43" s="244">
        <v>561000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83" t="s">
        <v>154</v>
      </c>
      <c r="Q43" s="235"/>
      <c r="R43" s="235"/>
      <c r="S43" s="284"/>
      <c r="T43" s="235"/>
    </row>
    <row r="44" spans="1:20" ht="18" customHeight="1">
      <c r="A44" s="240">
        <v>610100</v>
      </c>
      <c r="B44" s="236" t="s">
        <v>153</v>
      </c>
      <c r="C44" s="240" t="s">
        <v>153</v>
      </c>
      <c r="D44" s="240" t="s">
        <v>153</v>
      </c>
      <c r="E44" s="240" t="s">
        <v>153</v>
      </c>
      <c r="F44" s="240" t="s">
        <v>153</v>
      </c>
      <c r="G44" s="240" t="s">
        <v>153</v>
      </c>
      <c r="H44" s="255" t="s">
        <v>153</v>
      </c>
      <c r="I44" s="240" t="s">
        <v>153</v>
      </c>
      <c r="J44" s="240" t="s">
        <v>153</v>
      </c>
      <c r="K44" s="240" t="s">
        <v>153</v>
      </c>
      <c r="L44" s="240" t="s">
        <v>153</v>
      </c>
      <c r="M44" s="240" t="s">
        <v>153</v>
      </c>
      <c r="N44" s="240" t="s">
        <v>153</v>
      </c>
      <c r="O44" s="240" t="s">
        <v>153</v>
      </c>
      <c r="P44" s="233" t="s">
        <v>153</v>
      </c>
      <c r="Q44" s="240" t="s">
        <v>153</v>
      </c>
      <c r="R44" s="240" t="s">
        <v>153</v>
      </c>
      <c r="S44" s="261" t="s">
        <v>153</v>
      </c>
      <c r="T44" s="236" t="s">
        <v>153</v>
      </c>
    </row>
    <row r="45" spans="1:20" ht="18" customHeight="1">
      <c r="A45" s="240">
        <v>610200</v>
      </c>
      <c r="B45" s="236" t="s">
        <v>153</v>
      </c>
      <c r="C45" s="240" t="s">
        <v>153</v>
      </c>
      <c r="D45" s="236" t="s">
        <v>153</v>
      </c>
      <c r="E45" s="240" t="s">
        <v>153</v>
      </c>
      <c r="F45" s="260" t="s">
        <v>153</v>
      </c>
      <c r="G45" s="240" t="s">
        <v>153</v>
      </c>
      <c r="H45" s="255" t="s">
        <v>153</v>
      </c>
      <c r="I45" s="240" t="s">
        <v>153</v>
      </c>
      <c r="J45" s="236" t="s">
        <v>153</v>
      </c>
      <c r="K45" s="240" t="s">
        <v>153</v>
      </c>
      <c r="L45" s="240" t="s">
        <v>153</v>
      </c>
      <c r="M45" s="240" t="s">
        <v>153</v>
      </c>
      <c r="N45" s="260" t="s">
        <v>153</v>
      </c>
      <c r="O45" s="236" t="s">
        <v>153</v>
      </c>
      <c r="P45" s="233" t="s">
        <v>153</v>
      </c>
      <c r="Q45" s="240" t="s">
        <v>153</v>
      </c>
      <c r="R45" s="240" t="s">
        <v>153</v>
      </c>
      <c r="S45" s="261" t="s">
        <v>153</v>
      </c>
      <c r="T45" s="231" t="s">
        <v>153</v>
      </c>
    </row>
    <row r="46" spans="1:20" ht="18" customHeight="1">
      <c r="A46" s="240" t="s">
        <v>236</v>
      </c>
      <c r="B46" s="236" t="s">
        <v>153</v>
      </c>
      <c r="C46" s="240" t="s">
        <v>153</v>
      </c>
      <c r="D46" s="236" t="s">
        <v>153</v>
      </c>
      <c r="E46" s="240" t="s">
        <v>153</v>
      </c>
      <c r="F46" s="260" t="s">
        <v>153</v>
      </c>
      <c r="G46" s="240" t="s">
        <v>153</v>
      </c>
      <c r="H46" s="255" t="s">
        <v>153</v>
      </c>
      <c r="I46" s="240" t="s">
        <v>153</v>
      </c>
      <c r="J46" s="236" t="s">
        <v>153</v>
      </c>
      <c r="K46" s="240" t="s">
        <v>153</v>
      </c>
      <c r="L46" s="240" t="s">
        <v>153</v>
      </c>
      <c r="M46" s="240" t="s">
        <v>153</v>
      </c>
      <c r="N46" s="260" t="s">
        <v>153</v>
      </c>
      <c r="O46" s="236" t="s">
        <v>153</v>
      </c>
      <c r="P46" s="233" t="s">
        <v>153</v>
      </c>
      <c r="Q46" s="240" t="s">
        <v>153</v>
      </c>
      <c r="R46" s="240" t="s">
        <v>153</v>
      </c>
      <c r="S46" s="261" t="s">
        <v>153</v>
      </c>
      <c r="T46" s="231" t="s">
        <v>153</v>
      </c>
    </row>
    <row r="47" spans="1:20" ht="18" customHeight="1" thickBot="1">
      <c r="A47" s="246" t="s">
        <v>118</v>
      </c>
      <c r="B47" s="243" t="s">
        <v>153</v>
      </c>
      <c r="C47" s="246" t="s">
        <v>153</v>
      </c>
      <c r="D47" s="243" t="s">
        <v>153</v>
      </c>
      <c r="E47" s="243" t="s">
        <v>139</v>
      </c>
      <c r="F47" s="267" t="s">
        <v>153</v>
      </c>
      <c r="G47" s="243" t="s">
        <v>139</v>
      </c>
      <c r="H47" s="243" t="s">
        <v>139</v>
      </c>
      <c r="I47" s="246" t="s">
        <v>153</v>
      </c>
      <c r="J47" s="243" t="s">
        <v>153</v>
      </c>
      <c r="K47" s="246" t="s">
        <v>153</v>
      </c>
      <c r="L47" s="246" t="s">
        <v>153</v>
      </c>
      <c r="M47" s="246" t="s">
        <v>153</v>
      </c>
      <c r="N47" s="267" t="s">
        <v>153</v>
      </c>
      <c r="O47" s="243" t="s">
        <v>153</v>
      </c>
      <c r="P47" s="285" t="s">
        <v>153</v>
      </c>
      <c r="Q47" s="246" t="s">
        <v>153</v>
      </c>
      <c r="R47" s="246" t="s">
        <v>153</v>
      </c>
      <c r="S47" s="286" t="s">
        <v>153</v>
      </c>
      <c r="T47" s="243" t="s">
        <v>153</v>
      </c>
    </row>
    <row r="48" spans="1:20" ht="18" customHeight="1" thickTop="1">
      <c r="A48" s="244">
        <v>541000</v>
      </c>
      <c r="B48" s="231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83"/>
      <c r="Q48" s="235"/>
      <c r="R48" s="235"/>
      <c r="S48" s="284"/>
      <c r="T48" s="235"/>
    </row>
    <row r="49" spans="1:20" ht="18" customHeight="1">
      <c r="A49" s="240">
        <v>410100</v>
      </c>
      <c r="B49" s="236" t="s">
        <v>153</v>
      </c>
      <c r="C49" s="236" t="s">
        <v>153</v>
      </c>
      <c r="D49" s="236" t="s">
        <v>153</v>
      </c>
      <c r="E49" s="236" t="s">
        <v>153</v>
      </c>
      <c r="F49" s="236" t="s">
        <v>153</v>
      </c>
      <c r="G49" s="236" t="s">
        <v>153</v>
      </c>
      <c r="H49" s="236" t="s">
        <v>153</v>
      </c>
      <c r="I49" s="236" t="s">
        <v>153</v>
      </c>
      <c r="J49" s="236" t="s">
        <v>153</v>
      </c>
      <c r="K49" s="236" t="s">
        <v>153</v>
      </c>
      <c r="L49" s="236" t="s">
        <v>153</v>
      </c>
      <c r="M49" s="236" t="s">
        <v>153</v>
      </c>
      <c r="N49" s="236" t="s">
        <v>153</v>
      </c>
      <c r="O49" s="236" t="s">
        <v>153</v>
      </c>
      <c r="P49" s="236" t="s">
        <v>153</v>
      </c>
      <c r="Q49" s="236" t="s">
        <v>153</v>
      </c>
      <c r="R49" s="236" t="s">
        <v>153</v>
      </c>
      <c r="S49" s="236" t="s">
        <v>153</v>
      </c>
      <c r="T49" s="236" t="s">
        <v>153</v>
      </c>
    </row>
    <row r="50" spans="1:20" ht="18" customHeight="1">
      <c r="A50" s="240">
        <v>410400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  <c r="T50" s="236" t="s">
        <v>153</v>
      </c>
    </row>
    <row r="51" spans="1:20" ht="18" customHeight="1">
      <c r="A51" s="240">
        <v>410500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139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  <c r="T51" s="236" t="s">
        <v>139</v>
      </c>
    </row>
    <row r="52" spans="1:20" ht="18" customHeight="1">
      <c r="A52" s="240">
        <v>410600</v>
      </c>
      <c r="B52" s="236" t="s">
        <v>139</v>
      </c>
      <c r="C52" s="236" t="s">
        <v>139</v>
      </c>
      <c r="D52" s="236" t="s">
        <v>139</v>
      </c>
      <c r="E52" s="236" t="s">
        <v>139</v>
      </c>
      <c r="F52" s="236" t="s">
        <v>139</v>
      </c>
      <c r="G52" s="236" t="s">
        <v>139</v>
      </c>
      <c r="H52" s="236" t="s">
        <v>139</v>
      </c>
      <c r="I52" s="236" t="s">
        <v>139</v>
      </c>
      <c r="J52" s="236" t="s">
        <v>139</v>
      </c>
      <c r="K52" s="236" t="s">
        <v>139</v>
      </c>
      <c r="L52" s="236" t="s">
        <v>139</v>
      </c>
      <c r="M52" s="236" t="s">
        <v>139</v>
      </c>
      <c r="N52" s="236" t="s">
        <v>139</v>
      </c>
      <c r="O52" s="236" t="s">
        <v>139</v>
      </c>
      <c r="P52" s="236" t="s">
        <v>139</v>
      </c>
      <c r="Q52" s="236" t="s">
        <v>139</v>
      </c>
      <c r="R52" s="236" t="s">
        <v>139</v>
      </c>
      <c r="S52" s="236" t="s">
        <v>139</v>
      </c>
      <c r="T52" s="236" t="s">
        <v>139</v>
      </c>
    </row>
    <row r="53" spans="1:20" ht="18" customHeight="1">
      <c r="A53" s="240">
        <v>410700</v>
      </c>
      <c r="B53" s="236" t="s">
        <v>153</v>
      </c>
      <c r="C53" s="236" t="s">
        <v>153</v>
      </c>
      <c r="D53" s="236" t="s">
        <v>153</v>
      </c>
      <c r="E53" s="236" t="s">
        <v>153</v>
      </c>
      <c r="F53" s="236" t="s">
        <v>153</v>
      </c>
      <c r="G53" s="236" t="s">
        <v>153</v>
      </c>
      <c r="H53" s="236" t="s">
        <v>153</v>
      </c>
      <c r="I53" s="236" t="s">
        <v>153</v>
      </c>
      <c r="J53" s="236" t="s">
        <v>153</v>
      </c>
      <c r="K53" s="236" t="s">
        <v>153</v>
      </c>
      <c r="L53" s="236" t="s">
        <v>153</v>
      </c>
      <c r="M53" s="236" t="s">
        <v>153</v>
      </c>
      <c r="N53" s="236" t="s">
        <v>153</v>
      </c>
      <c r="O53" s="236" t="s">
        <v>153</v>
      </c>
      <c r="P53" s="236" t="s">
        <v>153</v>
      </c>
      <c r="Q53" s="236" t="s">
        <v>153</v>
      </c>
      <c r="R53" s="236" t="s">
        <v>153</v>
      </c>
      <c r="S53" s="236" t="s">
        <v>153</v>
      </c>
      <c r="T53" s="236" t="s">
        <v>153</v>
      </c>
    </row>
    <row r="54" spans="1:20" ht="18" customHeight="1">
      <c r="A54" s="240">
        <v>410800</v>
      </c>
      <c r="B54" s="236" t="s">
        <v>139</v>
      </c>
      <c r="C54" s="236" t="s">
        <v>139</v>
      </c>
      <c r="D54" s="236" t="s">
        <v>139</v>
      </c>
      <c r="E54" s="236" t="s">
        <v>139</v>
      </c>
      <c r="F54" s="236" t="s">
        <v>139</v>
      </c>
      <c r="G54" s="236" t="s">
        <v>139</v>
      </c>
      <c r="H54" s="236" t="s">
        <v>139</v>
      </c>
      <c r="I54" s="236" t="s">
        <v>139</v>
      </c>
      <c r="J54" s="236" t="s">
        <v>139</v>
      </c>
      <c r="K54" s="236" t="s">
        <v>139</v>
      </c>
      <c r="L54" s="236" t="s">
        <v>139</v>
      </c>
      <c r="M54" s="236" t="s">
        <v>139</v>
      </c>
      <c r="N54" s="236" t="s">
        <v>139</v>
      </c>
      <c r="O54" s="236" t="s">
        <v>139</v>
      </c>
      <c r="P54" s="236" t="s">
        <v>139</v>
      </c>
      <c r="Q54" s="236" t="s">
        <v>139</v>
      </c>
      <c r="R54" s="236" t="s">
        <v>139</v>
      </c>
      <c r="S54" s="236" t="s">
        <v>139</v>
      </c>
      <c r="T54" s="236" t="s">
        <v>139</v>
      </c>
    </row>
    <row r="55" spans="1:20" ht="18" customHeight="1">
      <c r="A55" s="240">
        <v>411600</v>
      </c>
      <c r="B55" s="240" t="s">
        <v>153</v>
      </c>
      <c r="C55" s="240" t="s">
        <v>153</v>
      </c>
      <c r="D55" s="240" t="s">
        <v>153</v>
      </c>
      <c r="E55" s="240" t="s">
        <v>153</v>
      </c>
      <c r="F55" s="240" t="s">
        <v>153</v>
      </c>
      <c r="G55" s="240" t="s">
        <v>153</v>
      </c>
      <c r="H55" s="240" t="s">
        <v>153</v>
      </c>
      <c r="I55" s="240" t="s">
        <v>153</v>
      </c>
      <c r="J55" s="240" t="s">
        <v>153</v>
      </c>
      <c r="K55" s="240" t="s">
        <v>153</v>
      </c>
      <c r="L55" s="240" t="s">
        <v>153</v>
      </c>
      <c r="M55" s="240" t="s">
        <v>153</v>
      </c>
      <c r="N55" s="240" t="s">
        <v>153</v>
      </c>
      <c r="O55" s="240" t="s">
        <v>153</v>
      </c>
      <c r="P55" s="240" t="s">
        <v>153</v>
      </c>
      <c r="Q55" s="240" t="s">
        <v>153</v>
      </c>
      <c r="R55" s="240" t="s">
        <v>153</v>
      </c>
      <c r="S55" s="240" t="s">
        <v>153</v>
      </c>
      <c r="T55" s="240" t="s">
        <v>153</v>
      </c>
    </row>
    <row r="56" spans="1:20" ht="18" customHeight="1">
      <c r="A56" s="240" t="s">
        <v>236</v>
      </c>
      <c r="B56" s="236" t="s">
        <v>153</v>
      </c>
      <c r="C56" s="236" t="s">
        <v>153</v>
      </c>
      <c r="D56" s="236" t="s">
        <v>153</v>
      </c>
      <c r="E56" s="236" t="s">
        <v>153</v>
      </c>
      <c r="F56" s="236" t="s">
        <v>153</v>
      </c>
      <c r="G56" s="236" t="s">
        <v>153</v>
      </c>
      <c r="H56" s="236" t="s">
        <v>153</v>
      </c>
      <c r="I56" s="236" t="s">
        <v>153</v>
      </c>
      <c r="J56" s="236" t="s">
        <v>153</v>
      </c>
      <c r="K56" s="236" t="s">
        <v>153</v>
      </c>
      <c r="L56" s="236" t="s">
        <v>153</v>
      </c>
      <c r="M56" s="236" t="s">
        <v>153</v>
      </c>
      <c r="N56" s="236" t="s">
        <v>153</v>
      </c>
      <c r="O56" s="236" t="s">
        <v>153</v>
      </c>
      <c r="P56" s="236" t="s">
        <v>153</v>
      </c>
      <c r="Q56" s="236" t="s">
        <v>153</v>
      </c>
      <c r="R56" s="236" t="s">
        <v>153</v>
      </c>
      <c r="S56" s="236" t="s">
        <v>153</v>
      </c>
      <c r="T56" s="236" t="s">
        <v>153</v>
      </c>
    </row>
    <row r="57" spans="1:20" ht="18" customHeight="1" thickBot="1">
      <c r="A57" s="246" t="s">
        <v>118</v>
      </c>
      <c r="B57" s="243" t="s">
        <v>153</v>
      </c>
      <c r="C57" s="243" t="s">
        <v>153</v>
      </c>
      <c r="D57" s="243" t="s">
        <v>153</v>
      </c>
      <c r="E57" s="243" t="s">
        <v>153</v>
      </c>
      <c r="F57" s="243" t="s">
        <v>153</v>
      </c>
      <c r="G57" s="243" t="s">
        <v>153</v>
      </c>
      <c r="H57" s="243" t="s">
        <v>153</v>
      </c>
      <c r="I57" s="243" t="s">
        <v>153</v>
      </c>
      <c r="J57" s="243" t="s">
        <v>153</v>
      </c>
      <c r="K57" s="243"/>
      <c r="L57" s="243" t="s">
        <v>153</v>
      </c>
      <c r="M57" s="243" t="s">
        <v>153</v>
      </c>
      <c r="N57" s="243" t="s">
        <v>153</v>
      </c>
      <c r="O57" s="243" t="s">
        <v>153</v>
      </c>
      <c r="P57" s="243" t="s">
        <v>153</v>
      </c>
      <c r="Q57" s="243" t="s">
        <v>153</v>
      </c>
      <c r="R57" s="243" t="s">
        <v>153</v>
      </c>
      <c r="S57" s="243" t="s">
        <v>153</v>
      </c>
      <c r="T57" s="243">
        <f>SUM(B57:S57)</f>
        <v>0</v>
      </c>
    </row>
    <row r="58" spans="1:20" ht="18" customHeight="1" thickTop="1">
      <c r="A58" s="244">
        <v>542000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83"/>
      <c r="Q58" s="235" t="s">
        <v>153</v>
      </c>
      <c r="R58" s="235"/>
      <c r="S58" s="284"/>
      <c r="T58" s="235"/>
    </row>
    <row r="59" spans="1:20" ht="18" customHeight="1">
      <c r="A59" s="240">
        <v>420600</v>
      </c>
      <c r="B59" s="240" t="s">
        <v>153</v>
      </c>
      <c r="C59" s="240" t="s">
        <v>153</v>
      </c>
      <c r="D59" s="240" t="s">
        <v>153</v>
      </c>
      <c r="E59" s="240" t="s">
        <v>153</v>
      </c>
      <c r="F59" s="240" t="s">
        <v>153</v>
      </c>
      <c r="G59" s="240" t="s">
        <v>153</v>
      </c>
      <c r="H59" s="240" t="s">
        <v>153</v>
      </c>
      <c r="I59" s="240" t="s">
        <v>153</v>
      </c>
      <c r="J59" s="240" t="s">
        <v>153</v>
      </c>
      <c r="K59" s="240" t="s">
        <v>153</v>
      </c>
      <c r="L59" s="236" t="s">
        <v>139</v>
      </c>
      <c r="M59" s="240" t="s">
        <v>153</v>
      </c>
      <c r="N59" s="240" t="s">
        <v>153</v>
      </c>
      <c r="O59" s="240" t="s">
        <v>153</v>
      </c>
      <c r="P59" s="257" t="s">
        <v>153</v>
      </c>
      <c r="Q59" s="240" t="s">
        <v>153</v>
      </c>
      <c r="R59" s="240" t="s">
        <v>153</v>
      </c>
      <c r="S59" s="261" t="s">
        <v>153</v>
      </c>
      <c r="T59" s="236" t="s">
        <v>153</v>
      </c>
    </row>
    <row r="60" spans="1:20" ht="18" customHeight="1">
      <c r="A60" s="240">
        <v>420700</v>
      </c>
      <c r="B60" s="240" t="s">
        <v>153</v>
      </c>
      <c r="C60" s="240" t="s">
        <v>153</v>
      </c>
      <c r="D60" s="240" t="s">
        <v>153</v>
      </c>
      <c r="E60" s="240" t="s">
        <v>153</v>
      </c>
      <c r="F60" s="240" t="s">
        <v>153</v>
      </c>
      <c r="G60" s="240" t="s">
        <v>153</v>
      </c>
      <c r="H60" s="240" t="s">
        <v>153</v>
      </c>
      <c r="I60" s="240" t="s">
        <v>153</v>
      </c>
      <c r="J60" s="240" t="s">
        <v>153</v>
      </c>
      <c r="K60" s="240" t="s">
        <v>153</v>
      </c>
      <c r="L60" s="236" t="s">
        <v>153</v>
      </c>
      <c r="M60" s="240" t="s">
        <v>153</v>
      </c>
      <c r="N60" s="240" t="s">
        <v>153</v>
      </c>
      <c r="O60" s="240" t="s">
        <v>153</v>
      </c>
      <c r="P60" s="257" t="s">
        <v>153</v>
      </c>
      <c r="Q60" s="240" t="s">
        <v>153</v>
      </c>
      <c r="R60" s="240" t="s">
        <v>153</v>
      </c>
      <c r="S60" s="234" t="s">
        <v>153</v>
      </c>
      <c r="T60" s="231" t="s">
        <v>153</v>
      </c>
    </row>
    <row r="61" spans="1:20" ht="18" customHeight="1">
      <c r="A61" s="240">
        <v>421000</v>
      </c>
      <c r="B61" s="240" t="s">
        <v>153</v>
      </c>
      <c r="C61" s="240" t="s">
        <v>153</v>
      </c>
      <c r="D61" s="240" t="s">
        <v>153</v>
      </c>
      <c r="E61" s="240" t="s">
        <v>153</v>
      </c>
      <c r="F61" s="240" t="s">
        <v>153</v>
      </c>
      <c r="G61" s="240" t="s">
        <v>153</v>
      </c>
      <c r="H61" s="240" t="s">
        <v>153</v>
      </c>
      <c r="I61" s="240" t="s">
        <v>153</v>
      </c>
      <c r="J61" s="240" t="s">
        <v>153</v>
      </c>
      <c r="K61" s="236" t="s">
        <v>153</v>
      </c>
      <c r="L61" s="254" t="s">
        <v>153</v>
      </c>
      <c r="M61" s="240" t="s">
        <v>153</v>
      </c>
      <c r="N61" s="240" t="s">
        <v>153</v>
      </c>
      <c r="O61" s="240" t="s">
        <v>153</v>
      </c>
      <c r="P61" s="257" t="s">
        <v>153</v>
      </c>
      <c r="Q61" s="236" t="s">
        <v>153</v>
      </c>
      <c r="R61" s="236" t="s">
        <v>153</v>
      </c>
      <c r="S61" s="261" t="s">
        <v>153</v>
      </c>
      <c r="T61" s="236">
        <f>SUM(K61:S61)</f>
        <v>0</v>
      </c>
    </row>
    <row r="62" spans="1:20" ht="18" customHeight="1">
      <c r="A62" s="240">
        <v>421100</v>
      </c>
      <c r="B62" s="236" t="s">
        <v>153</v>
      </c>
      <c r="C62" s="240" t="s">
        <v>153</v>
      </c>
      <c r="D62" s="240" t="s">
        <v>153</v>
      </c>
      <c r="E62" s="240" t="s">
        <v>153</v>
      </c>
      <c r="F62" s="240" t="s">
        <v>153</v>
      </c>
      <c r="G62" s="240" t="s">
        <v>153</v>
      </c>
      <c r="H62" s="240" t="s">
        <v>153</v>
      </c>
      <c r="I62" s="240" t="s">
        <v>153</v>
      </c>
      <c r="J62" s="240" t="s">
        <v>153</v>
      </c>
      <c r="K62" s="236" t="s">
        <v>153</v>
      </c>
      <c r="L62" s="236" t="s">
        <v>153</v>
      </c>
      <c r="M62" s="240" t="s">
        <v>153</v>
      </c>
      <c r="N62" s="240" t="s">
        <v>153</v>
      </c>
      <c r="O62" s="240" t="s">
        <v>153</v>
      </c>
      <c r="P62" s="257" t="s">
        <v>153</v>
      </c>
      <c r="Q62" s="240" t="s">
        <v>153</v>
      </c>
      <c r="R62" s="291" t="s">
        <v>153</v>
      </c>
      <c r="S62" s="261" t="s">
        <v>153</v>
      </c>
      <c r="T62" s="236">
        <f>SUM(K62:S62)</f>
        <v>0</v>
      </c>
    </row>
    <row r="63" spans="1:20" ht="18" customHeight="1">
      <c r="A63" s="240" t="s">
        <v>236</v>
      </c>
      <c r="B63" s="236" t="s">
        <v>153</v>
      </c>
      <c r="C63" s="240" t="s">
        <v>153</v>
      </c>
      <c r="D63" s="240" t="s">
        <v>153</v>
      </c>
      <c r="E63" s="240" t="s">
        <v>153</v>
      </c>
      <c r="F63" s="240" t="s">
        <v>153</v>
      </c>
      <c r="G63" s="240" t="s">
        <v>153</v>
      </c>
      <c r="H63" s="240" t="s">
        <v>153</v>
      </c>
      <c r="I63" s="240" t="s">
        <v>153</v>
      </c>
      <c r="J63" s="240" t="s">
        <v>153</v>
      </c>
      <c r="K63" s="236" t="s">
        <v>153</v>
      </c>
      <c r="L63" s="236">
        <v>0</v>
      </c>
      <c r="M63" s="240" t="s">
        <v>153</v>
      </c>
      <c r="N63" s="240" t="s">
        <v>153</v>
      </c>
      <c r="O63" s="240" t="s">
        <v>153</v>
      </c>
      <c r="P63" s="257" t="s">
        <v>153</v>
      </c>
      <c r="Q63" s="236" t="s">
        <v>153</v>
      </c>
      <c r="R63" s="236" t="s">
        <v>153</v>
      </c>
      <c r="S63" s="234" t="s">
        <v>153</v>
      </c>
      <c r="T63" s="236">
        <f>SUM(B63:S63)</f>
        <v>0</v>
      </c>
    </row>
    <row r="64" spans="1:20" ht="18" customHeight="1" thickBot="1">
      <c r="A64" s="246" t="s">
        <v>118</v>
      </c>
      <c r="B64" s="243" t="s">
        <v>153</v>
      </c>
      <c r="C64" s="246" t="s">
        <v>153</v>
      </c>
      <c r="D64" s="246" t="s">
        <v>153</v>
      </c>
      <c r="E64" s="246" t="s">
        <v>153</v>
      </c>
      <c r="F64" s="246" t="s">
        <v>153</v>
      </c>
      <c r="G64" s="246" t="s">
        <v>153</v>
      </c>
      <c r="H64" s="246" t="s">
        <v>153</v>
      </c>
      <c r="I64" s="246" t="s">
        <v>153</v>
      </c>
      <c r="J64" s="246" t="s">
        <v>153</v>
      </c>
      <c r="K64" s="243" t="s">
        <v>153</v>
      </c>
      <c r="L64" s="243">
        <v>1118796</v>
      </c>
      <c r="M64" s="246" t="s">
        <v>153</v>
      </c>
      <c r="N64" s="246" t="s">
        <v>153</v>
      </c>
      <c r="O64" s="246" t="s">
        <v>153</v>
      </c>
      <c r="P64" s="282" t="s">
        <v>153</v>
      </c>
      <c r="Q64" s="289" t="s">
        <v>153</v>
      </c>
      <c r="R64" s="243" t="s">
        <v>153</v>
      </c>
      <c r="S64" s="290" t="s">
        <v>153</v>
      </c>
      <c r="T64" s="243">
        <f>SUM(K64:S64)</f>
        <v>1118796</v>
      </c>
    </row>
    <row r="65" ht="19.5" thickTop="1"/>
  </sheetData>
  <sheetProtection/>
  <mergeCells count="18">
    <mergeCell ref="M33:N33"/>
    <mergeCell ref="O33:P33"/>
    <mergeCell ref="B1:C1"/>
    <mergeCell ref="D1:E1"/>
    <mergeCell ref="F1:G1"/>
    <mergeCell ref="H1:I1"/>
    <mergeCell ref="K1:L1"/>
    <mergeCell ref="M1:N1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7">
      <selection activeCell="T17" sqref="T17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7.710937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7.00390625" style="54" customWidth="1"/>
    <col min="20" max="20" width="10.28125" style="54" bestFit="1" customWidth="1"/>
    <col min="21" max="21" width="10.28125" style="54" customWidth="1"/>
    <col min="22" max="16384" width="9.140625" style="54" customWidth="1"/>
  </cols>
  <sheetData>
    <row r="1" spans="1:21" ht="18.75">
      <c r="A1" s="252" t="s">
        <v>215</v>
      </c>
      <c r="B1" s="472" t="s">
        <v>216</v>
      </c>
      <c r="C1" s="473"/>
      <c r="D1" s="237" t="s">
        <v>156</v>
      </c>
      <c r="E1" s="473" t="s">
        <v>156</v>
      </c>
      <c r="F1" s="473"/>
      <c r="G1" s="471" t="s">
        <v>157</v>
      </c>
      <c r="H1" s="472"/>
      <c r="I1" s="472" t="s">
        <v>158</v>
      </c>
      <c r="J1" s="473"/>
      <c r="K1" s="237" t="s">
        <v>159</v>
      </c>
      <c r="L1" s="473" t="s">
        <v>160</v>
      </c>
      <c r="M1" s="473"/>
      <c r="N1" s="473" t="s">
        <v>161</v>
      </c>
      <c r="O1" s="473"/>
      <c r="P1" s="473" t="s">
        <v>162</v>
      </c>
      <c r="Q1" s="473"/>
      <c r="R1" s="459" t="s">
        <v>163</v>
      </c>
      <c r="S1" s="460"/>
      <c r="T1" s="237" t="s">
        <v>164</v>
      </c>
      <c r="U1" s="475" t="s">
        <v>48</v>
      </c>
    </row>
    <row r="2" spans="1:21" ht="47.25">
      <c r="A2" s="235" t="s">
        <v>238</v>
      </c>
      <c r="B2" s="236" t="s">
        <v>218</v>
      </c>
      <c r="C2" s="236" t="s">
        <v>219</v>
      </c>
      <c r="D2" s="237" t="s">
        <v>220</v>
      </c>
      <c r="E2" s="237" t="s">
        <v>220</v>
      </c>
      <c r="F2" s="237" t="s">
        <v>221</v>
      </c>
      <c r="G2" s="237" t="s">
        <v>220</v>
      </c>
      <c r="H2" s="237" t="s">
        <v>221</v>
      </c>
      <c r="I2" s="237" t="s">
        <v>224</v>
      </c>
      <c r="J2" s="237" t="s">
        <v>225</v>
      </c>
      <c r="K2" s="237" t="s">
        <v>226</v>
      </c>
      <c r="L2" s="237" t="s">
        <v>227</v>
      </c>
      <c r="M2" s="237" t="s">
        <v>228</v>
      </c>
      <c r="N2" s="237" t="s">
        <v>229</v>
      </c>
      <c r="O2" s="237" t="s">
        <v>230</v>
      </c>
      <c r="P2" s="237" t="s">
        <v>231</v>
      </c>
      <c r="Q2" s="237" t="s">
        <v>232</v>
      </c>
      <c r="R2" s="236" t="s">
        <v>233</v>
      </c>
      <c r="S2" s="237" t="s">
        <v>234</v>
      </c>
      <c r="T2" s="237" t="s">
        <v>235</v>
      </c>
      <c r="U2" s="476"/>
    </row>
    <row r="3" spans="1:21" ht="18.75">
      <c r="A3" s="239">
        <v>551000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8.75">
      <c r="A4" s="240">
        <v>510100</v>
      </c>
      <c r="B4" s="236" t="s">
        <v>153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>SUM(B4:T4)</f>
        <v>0</v>
      </c>
    </row>
    <row r="5" spans="1:21" ht="18.75">
      <c r="A5" s="240" t="s">
        <v>236</v>
      </c>
      <c r="B5" s="236">
        <f>SUM(B4)</f>
        <v>0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36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 t="s">
        <v>139</v>
      </c>
      <c r="N5" s="240" t="s">
        <v>153</v>
      </c>
      <c r="O5" s="240" t="s">
        <v>153</v>
      </c>
      <c r="P5" s="240" t="s">
        <v>153</v>
      </c>
      <c r="Q5" s="240" t="s">
        <v>153</v>
      </c>
      <c r="R5" s="240" t="s">
        <v>153</v>
      </c>
      <c r="S5" s="240" t="s">
        <v>153</v>
      </c>
      <c r="T5" s="240" t="s">
        <v>153</v>
      </c>
      <c r="U5" s="236">
        <f>SUM(B5:T5)</f>
        <v>0</v>
      </c>
    </row>
    <row r="6" spans="1:21" ht="19.5" thickBot="1">
      <c r="A6" s="246" t="s">
        <v>118</v>
      </c>
      <c r="B6" s="243">
        <v>0</v>
      </c>
      <c r="C6" s="246" t="s">
        <v>153</v>
      </c>
      <c r="D6" s="246" t="s">
        <v>153</v>
      </c>
      <c r="E6" s="243" t="s">
        <v>153</v>
      </c>
      <c r="F6" s="243" t="s">
        <v>153</v>
      </c>
      <c r="G6" s="243" t="s">
        <v>153</v>
      </c>
      <c r="H6" s="243" t="s">
        <v>153</v>
      </c>
      <c r="I6" s="243" t="s">
        <v>153</v>
      </c>
      <c r="J6" s="243" t="s">
        <v>153</v>
      </c>
      <c r="K6" s="243" t="s">
        <v>153</v>
      </c>
      <c r="L6" s="243" t="s">
        <v>153</v>
      </c>
      <c r="M6" s="243" t="s">
        <v>153</v>
      </c>
      <c r="N6" s="243" t="s">
        <v>153</v>
      </c>
      <c r="O6" s="243" t="s">
        <v>153</v>
      </c>
      <c r="P6" s="243" t="s">
        <v>153</v>
      </c>
      <c r="Q6" s="243" t="s">
        <v>153</v>
      </c>
      <c r="R6" s="243" t="s">
        <v>153</v>
      </c>
      <c r="S6" s="243" t="s">
        <v>153</v>
      </c>
      <c r="T6" s="243" t="s">
        <v>153</v>
      </c>
      <c r="U6" s="236">
        <f>SUM(B6:T6)</f>
        <v>0</v>
      </c>
    </row>
    <row r="7" spans="1:21" ht="19.5" thickTop="1">
      <c r="A7" s="292" t="s">
        <v>98</v>
      </c>
      <c r="B7" s="235"/>
      <c r="C7" s="235"/>
      <c r="D7" s="235"/>
      <c r="E7" s="231" t="s">
        <v>153</v>
      </c>
      <c r="F7" s="231" t="s">
        <v>153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ht="18.75">
      <c r="A8" s="237" t="s">
        <v>244</v>
      </c>
      <c r="B8" s="240" t="s">
        <v>153</v>
      </c>
      <c r="C8" s="240" t="s">
        <v>153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>
        <v>5821</v>
      </c>
      <c r="U8" s="236">
        <f aca="true" t="shared" si="0" ref="U8:U16">SUM(T8)</f>
        <v>5821</v>
      </c>
    </row>
    <row r="9" spans="1:21" ht="18.75">
      <c r="A9" s="237" t="s">
        <v>245</v>
      </c>
      <c r="B9" s="240" t="s">
        <v>153</v>
      </c>
      <c r="C9" s="240" t="s">
        <v>153</v>
      </c>
      <c r="D9" s="240"/>
      <c r="E9" s="256" t="s">
        <v>153</v>
      </c>
      <c r="F9" s="256" t="s">
        <v>153</v>
      </c>
      <c r="G9" s="240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40" t="s">
        <v>153</v>
      </c>
      <c r="Q9" s="240" t="s">
        <v>153</v>
      </c>
      <c r="R9" s="240" t="s">
        <v>153</v>
      </c>
      <c r="S9" s="240" t="s">
        <v>153</v>
      </c>
      <c r="T9" s="236">
        <f>334100+325100+235700</f>
        <v>894900</v>
      </c>
      <c r="U9" s="236">
        <f t="shared" si="0"/>
        <v>894900</v>
      </c>
    </row>
    <row r="10" spans="1:21" ht="18.75">
      <c r="A10" s="237" t="s">
        <v>246</v>
      </c>
      <c r="B10" s="240" t="s">
        <v>153</v>
      </c>
      <c r="C10" s="240" t="s">
        <v>153</v>
      </c>
      <c r="D10" s="240"/>
      <c r="E10" s="256" t="s">
        <v>153</v>
      </c>
      <c r="F10" s="256" t="s">
        <v>153</v>
      </c>
      <c r="G10" s="261" t="s">
        <v>153</v>
      </c>
      <c r="H10" s="240" t="s">
        <v>153</v>
      </c>
      <c r="I10" s="240" t="s">
        <v>153</v>
      </c>
      <c r="J10" s="240" t="s">
        <v>153</v>
      </c>
      <c r="K10" s="240" t="s">
        <v>153</v>
      </c>
      <c r="L10" s="240" t="s">
        <v>153</v>
      </c>
      <c r="M10" s="240" t="s">
        <v>153</v>
      </c>
      <c r="N10" s="240" t="s">
        <v>153</v>
      </c>
      <c r="O10" s="240" t="s">
        <v>153</v>
      </c>
      <c r="P10" s="293" t="s">
        <v>153</v>
      </c>
      <c r="Q10" s="240" t="s">
        <v>153</v>
      </c>
      <c r="R10" s="240" t="s">
        <v>153</v>
      </c>
      <c r="S10" s="240" t="s">
        <v>153</v>
      </c>
      <c r="T10" s="236">
        <f>91200+82400+56800</f>
        <v>230400</v>
      </c>
      <c r="U10" s="236">
        <f t="shared" si="0"/>
        <v>230400</v>
      </c>
    </row>
    <row r="11" spans="1:21" ht="18.75">
      <c r="A11" s="237" t="s">
        <v>247</v>
      </c>
      <c r="B11" s="240" t="s">
        <v>153</v>
      </c>
      <c r="C11" s="240" t="s">
        <v>153</v>
      </c>
      <c r="D11" s="240"/>
      <c r="E11" s="256" t="s">
        <v>153</v>
      </c>
      <c r="F11" s="256" t="s">
        <v>153</v>
      </c>
      <c r="G11" s="240" t="s">
        <v>153</v>
      </c>
      <c r="H11" s="240" t="s">
        <v>153</v>
      </c>
      <c r="I11" s="240" t="s">
        <v>153</v>
      </c>
      <c r="J11" s="240" t="s">
        <v>153</v>
      </c>
      <c r="K11" s="240" t="s">
        <v>153</v>
      </c>
      <c r="L11" s="240" t="s">
        <v>153</v>
      </c>
      <c r="M11" s="240" t="s">
        <v>153</v>
      </c>
      <c r="N11" s="240" t="s">
        <v>153</v>
      </c>
      <c r="O11" s="240" t="s">
        <v>153</v>
      </c>
      <c r="P11" s="240" t="s">
        <v>153</v>
      </c>
      <c r="Q11" s="240" t="s">
        <v>153</v>
      </c>
      <c r="R11" s="240" t="s">
        <v>153</v>
      </c>
      <c r="S11" s="240" t="s">
        <v>153</v>
      </c>
      <c r="T11" s="236">
        <v>12000</v>
      </c>
      <c r="U11" s="236">
        <f t="shared" si="0"/>
        <v>12000</v>
      </c>
    </row>
    <row r="12" spans="1:21" ht="18.75">
      <c r="A12" s="237" t="s">
        <v>248</v>
      </c>
      <c r="B12" s="240" t="s">
        <v>153</v>
      </c>
      <c r="C12" s="240" t="s">
        <v>153</v>
      </c>
      <c r="D12" s="240"/>
      <c r="E12" s="240" t="s">
        <v>139</v>
      </c>
      <c r="F12" s="240" t="s">
        <v>139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40" t="s">
        <v>153</v>
      </c>
      <c r="L12" s="240" t="s">
        <v>153</v>
      </c>
      <c r="M12" s="240" t="s">
        <v>153</v>
      </c>
      <c r="N12" s="240" t="s">
        <v>153</v>
      </c>
      <c r="O12" s="240" t="s">
        <v>153</v>
      </c>
      <c r="P12" s="240" t="s">
        <v>153</v>
      </c>
      <c r="Q12" s="240" t="s">
        <v>153</v>
      </c>
      <c r="R12" s="240" t="s">
        <v>153</v>
      </c>
      <c r="S12" s="240" t="s">
        <v>153</v>
      </c>
      <c r="T12" s="236">
        <v>2189</v>
      </c>
      <c r="U12" s="236">
        <f t="shared" si="0"/>
        <v>2189</v>
      </c>
    </row>
    <row r="13" spans="1:21" ht="18.75">
      <c r="A13" s="237" t="s">
        <v>249</v>
      </c>
      <c r="B13" s="240" t="s">
        <v>153</v>
      </c>
      <c r="C13" s="240" t="s">
        <v>153</v>
      </c>
      <c r="D13" s="240" t="s">
        <v>153</v>
      </c>
      <c r="E13" s="240" t="s">
        <v>139</v>
      </c>
      <c r="F13" s="240" t="s">
        <v>139</v>
      </c>
      <c r="G13" s="240" t="s">
        <v>153</v>
      </c>
      <c r="H13" s="240" t="s">
        <v>153</v>
      </c>
      <c r="I13" s="240" t="s">
        <v>153</v>
      </c>
      <c r="J13" s="240" t="s">
        <v>153</v>
      </c>
      <c r="K13" s="240" t="s">
        <v>153</v>
      </c>
      <c r="L13" s="240" t="s">
        <v>153</v>
      </c>
      <c r="M13" s="240" t="s">
        <v>153</v>
      </c>
      <c r="N13" s="240" t="s">
        <v>153</v>
      </c>
      <c r="O13" s="240" t="s">
        <v>153</v>
      </c>
      <c r="P13" s="240" t="s">
        <v>153</v>
      </c>
      <c r="Q13" s="240" t="s">
        <v>153</v>
      </c>
      <c r="R13" s="240" t="s">
        <v>153</v>
      </c>
      <c r="S13" s="240" t="s">
        <v>153</v>
      </c>
      <c r="T13" s="236" t="s">
        <v>153</v>
      </c>
      <c r="U13" s="236">
        <f t="shared" si="0"/>
        <v>0</v>
      </c>
    </row>
    <row r="14" spans="1:21" ht="18.75">
      <c r="A14" s="237" t="s">
        <v>250</v>
      </c>
      <c r="B14" s="240" t="s">
        <v>139</v>
      </c>
      <c r="C14" s="240" t="s">
        <v>139</v>
      </c>
      <c r="D14" s="240"/>
      <c r="E14" s="240" t="s">
        <v>139</v>
      </c>
      <c r="F14" s="240" t="s">
        <v>139</v>
      </c>
      <c r="G14" s="240" t="s">
        <v>139</v>
      </c>
      <c r="H14" s="240" t="s">
        <v>139</v>
      </c>
      <c r="I14" s="240" t="s">
        <v>139</v>
      </c>
      <c r="J14" s="240" t="s">
        <v>139</v>
      </c>
      <c r="K14" s="240" t="s">
        <v>139</v>
      </c>
      <c r="L14" s="240" t="s">
        <v>139</v>
      </c>
      <c r="M14" s="240" t="s">
        <v>139</v>
      </c>
      <c r="N14" s="240" t="s">
        <v>139</v>
      </c>
      <c r="O14" s="240" t="s">
        <v>139</v>
      </c>
      <c r="P14" s="240" t="s">
        <v>139</v>
      </c>
      <c r="Q14" s="240" t="s">
        <v>139</v>
      </c>
      <c r="R14" s="240" t="s">
        <v>139</v>
      </c>
      <c r="S14" s="240" t="s">
        <v>139</v>
      </c>
      <c r="T14" s="236" t="s">
        <v>153</v>
      </c>
      <c r="U14" s="236">
        <f t="shared" si="0"/>
        <v>0</v>
      </c>
    </row>
    <row r="15" spans="1:21" ht="18.75">
      <c r="A15" s="240" t="s">
        <v>236</v>
      </c>
      <c r="B15" s="240" t="s">
        <v>153</v>
      </c>
      <c r="C15" s="240" t="s">
        <v>153</v>
      </c>
      <c r="D15" s="240" t="s">
        <v>153</v>
      </c>
      <c r="E15" s="240"/>
      <c r="F15" s="240"/>
      <c r="G15" s="240" t="s">
        <v>153</v>
      </c>
      <c r="H15" s="240" t="s">
        <v>153</v>
      </c>
      <c r="I15" s="240" t="s">
        <v>153</v>
      </c>
      <c r="J15" s="240" t="s">
        <v>153</v>
      </c>
      <c r="K15" s="240" t="s">
        <v>153</v>
      </c>
      <c r="L15" s="240" t="s">
        <v>153</v>
      </c>
      <c r="M15" s="240" t="s">
        <v>153</v>
      </c>
      <c r="N15" s="240" t="s">
        <v>153</v>
      </c>
      <c r="O15" s="240" t="s">
        <v>153</v>
      </c>
      <c r="P15" s="240" t="s">
        <v>153</v>
      </c>
      <c r="Q15" s="240" t="s">
        <v>153</v>
      </c>
      <c r="R15" s="240" t="s">
        <v>153</v>
      </c>
      <c r="S15" s="240" t="s">
        <v>153</v>
      </c>
      <c r="T15" s="236">
        <f>SUM(T8:T14)</f>
        <v>1145310</v>
      </c>
      <c r="U15" s="236">
        <f t="shared" si="0"/>
        <v>1145310</v>
      </c>
    </row>
    <row r="16" spans="1:21" ht="19.5" thickBot="1">
      <c r="A16" s="246" t="s">
        <v>118</v>
      </c>
      <c r="B16" s="246" t="s">
        <v>153</v>
      </c>
      <c r="C16" s="246" t="s">
        <v>153</v>
      </c>
      <c r="D16" s="246" t="s">
        <v>153</v>
      </c>
      <c r="E16" s="246"/>
      <c r="F16" s="246"/>
      <c r="G16" s="246" t="s">
        <v>153</v>
      </c>
      <c r="H16" s="246" t="s">
        <v>153</v>
      </c>
      <c r="I16" s="246" t="s">
        <v>153</v>
      </c>
      <c r="J16" s="246" t="s">
        <v>153</v>
      </c>
      <c r="K16" s="313" t="s">
        <v>153</v>
      </c>
      <c r="L16" s="246" t="s">
        <v>153</v>
      </c>
      <c r="M16" s="246" t="s">
        <v>153</v>
      </c>
      <c r="N16" s="246" t="s">
        <v>153</v>
      </c>
      <c r="O16" s="246" t="s">
        <v>153</v>
      </c>
      <c r="P16" s="246" t="s">
        <v>153</v>
      </c>
      <c r="Q16" s="246" t="s">
        <v>153</v>
      </c>
      <c r="R16" s="246" t="s">
        <v>153</v>
      </c>
      <c r="S16" s="246" t="s">
        <v>153</v>
      </c>
      <c r="T16" s="243">
        <f>1328710+1144605+1850843+1181221+1145310</f>
        <v>6650689</v>
      </c>
      <c r="U16" s="236">
        <f t="shared" si="0"/>
        <v>6650689</v>
      </c>
    </row>
    <row r="17" ht="19.5" thickTop="1"/>
    <row r="20" ht="18.75">
      <c r="A20" s="79"/>
    </row>
    <row r="21" spans="1:21" ht="21">
      <c r="A21" s="79"/>
      <c r="B21" s="119" t="s">
        <v>251</v>
      </c>
      <c r="D21" s="119"/>
      <c r="E21" s="119"/>
      <c r="H21" s="119"/>
      <c r="I21" s="119" t="s">
        <v>252</v>
      </c>
      <c r="J21" s="119"/>
      <c r="K21" s="119"/>
      <c r="L21" s="119"/>
      <c r="M21" s="119"/>
      <c r="O21" s="119"/>
      <c r="P21" s="119" t="s">
        <v>253</v>
      </c>
      <c r="S21" s="119"/>
      <c r="T21" s="119"/>
      <c r="U21" s="119"/>
    </row>
    <row r="22" spans="1:21" ht="21">
      <c r="A22" s="79"/>
      <c r="B22" s="119" t="s">
        <v>155</v>
      </c>
      <c r="D22" s="119"/>
      <c r="E22" s="119"/>
      <c r="H22" s="119"/>
      <c r="I22" s="119" t="s">
        <v>260</v>
      </c>
      <c r="J22" s="119"/>
      <c r="K22" s="119"/>
      <c r="L22" s="119"/>
      <c r="M22" s="119"/>
      <c r="N22" s="119"/>
      <c r="O22" s="119"/>
      <c r="P22" s="119" t="s">
        <v>261</v>
      </c>
      <c r="R22" s="119"/>
      <c r="S22" s="119"/>
      <c r="T22" s="119"/>
      <c r="U22" s="119"/>
    </row>
    <row r="23" spans="1:21" ht="21">
      <c r="A23" s="79"/>
      <c r="B23" s="202" t="s">
        <v>256</v>
      </c>
      <c r="C23" s="294"/>
      <c r="D23" s="294"/>
      <c r="E23" s="294"/>
      <c r="F23" s="294"/>
      <c r="H23" s="119"/>
      <c r="I23" s="119" t="s">
        <v>257</v>
      </c>
      <c r="J23" s="119"/>
      <c r="K23" s="119"/>
      <c r="L23" s="119"/>
      <c r="M23" s="204"/>
      <c r="N23" s="204"/>
      <c r="O23" s="204"/>
      <c r="P23" s="204" t="s">
        <v>258</v>
      </c>
      <c r="Q23" s="204"/>
      <c r="R23" s="204"/>
      <c r="S23" s="204"/>
      <c r="T23" s="119"/>
      <c r="U23" s="119"/>
    </row>
    <row r="24" spans="1:21" ht="21">
      <c r="A24" s="79"/>
      <c r="B24" s="142"/>
      <c r="C24" s="119"/>
      <c r="D24" s="119"/>
      <c r="E24" s="119"/>
      <c r="F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1:21" ht="21">
      <c r="A25" s="79"/>
      <c r="B25" s="142"/>
      <c r="C25" s="119"/>
      <c r="D25" s="119"/>
      <c r="E25" s="119"/>
      <c r="F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21">
      <c r="A26" s="79"/>
      <c r="B26" s="142"/>
      <c r="C26" s="119"/>
      <c r="D26" s="119"/>
      <c r="E26" s="119"/>
      <c r="F26" s="119"/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1" ht="21">
      <c r="A27" s="79"/>
      <c r="B27" s="79"/>
      <c r="N27" s="119"/>
      <c r="O27" s="119"/>
      <c r="P27" s="119"/>
      <c r="Q27" s="119"/>
      <c r="R27" s="119"/>
      <c r="S27" s="119"/>
      <c r="T27" s="119"/>
      <c r="U27" s="119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2" t="s">
        <v>215</v>
      </c>
      <c r="B29" s="472" t="s">
        <v>216</v>
      </c>
      <c r="C29" s="473"/>
      <c r="D29" s="237" t="s">
        <v>156</v>
      </c>
      <c r="E29" s="471" t="s">
        <v>156</v>
      </c>
      <c r="F29" s="472"/>
      <c r="G29" s="473" t="s">
        <v>157</v>
      </c>
      <c r="H29" s="473"/>
      <c r="I29" s="472" t="s">
        <v>158</v>
      </c>
      <c r="J29" s="473"/>
      <c r="K29" s="237" t="s">
        <v>159</v>
      </c>
      <c r="L29" s="473" t="s">
        <v>160</v>
      </c>
      <c r="M29" s="473"/>
      <c r="N29" s="473" t="s">
        <v>161</v>
      </c>
      <c r="O29" s="473"/>
      <c r="P29" s="473" t="s">
        <v>162</v>
      </c>
      <c r="Q29" s="473"/>
      <c r="R29" s="459" t="s">
        <v>163</v>
      </c>
      <c r="S29" s="460"/>
      <c r="T29" s="237" t="s">
        <v>164</v>
      </c>
      <c r="U29" s="475" t="s">
        <v>48</v>
      </c>
    </row>
    <row r="30" spans="1:21" ht="47.25">
      <c r="A30" s="235" t="s">
        <v>238</v>
      </c>
      <c r="B30" s="236" t="s">
        <v>218</v>
      </c>
      <c r="C30" s="236" t="s">
        <v>219</v>
      </c>
      <c r="D30" s="237" t="s">
        <v>220</v>
      </c>
      <c r="E30" s="237" t="s">
        <v>220</v>
      </c>
      <c r="F30" s="237" t="s">
        <v>221</v>
      </c>
      <c r="G30" s="237" t="s">
        <v>222</v>
      </c>
      <c r="H30" s="237" t="s">
        <v>223</v>
      </c>
      <c r="I30" s="237" t="s">
        <v>224</v>
      </c>
      <c r="J30" s="237" t="s">
        <v>225</v>
      </c>
      <c r="K30" s="237" t="s">
        <v>226</v>
      </c>
      <c r="L30" s="237" t="s">
        <v>227</v>
      </c>
      <c r="M30" s="237" t="s">
        <v>228</v>
      </c>
      <c r="N30" s="237" t="s">
        <v>229</v>
      </c>
      <c r="O30" s="237" t="s">
        <v>230</v>
      </c>
      <c r="P30" s="237" t="s">
        <v>231</v>
      </c>
      <c r="Q30" s="237" t="s">
        <v>232</v>
      </c>
      <c r="R30" s="236" t="s">
        <v>233</v>
      </c>
      <c r="S30" s="237" t="s">
        <v>234</v>
      </c>
      <c r="T30" s="237" t="s">
        <v>235</v>
      </c>
      <c r="U30" s="476"/>
    </row>
    <row r="31" spans="1:21" ht="18.75">
      <c r="A31" s="239">
        <v>551000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1" ht="18.75">
      <c r="A32" s="240">
        <v>510100</v>
      </c>
      <c r="B32" s="236" t="s">
        <v>153</v>
      </c>
      <c r="C32" s="240" t="s">
        <v>153</v>
      </c>
      <c r="D32" s="240" t="s">
        <v>153</v>
      </c>
      <c r="E32" s="240" t="s">
        <v>153</v>
      </c>
      <c r="F32" s="240" t="s">
        <v>153</v>
      </c>
      <c r="G32" s="240" t="s">
        <v>153</v>
      </c>
      <c r="H32" s="240" t="s">
        <v>153</v>
      </c>
      <c r="I32" s="240" t="s">
        <v>153</v>
      </c>
      <c r="J32" s="240" t="s">
        <v>153</v>
      </c>
      <c r="K32" s="240" t="s">
        <v>153</v>
      </c>
      <c r="L32" s="240" t="s">
        <v>153</v>
      </c>
      <c r="M32" s="240" t="s">
        <v>153</v>
      </c>
      <c r="N32" s="240" t="s">
        <v>153</v>
      </c>
      <c r="O32" s="240" t="s">
        <v>153</v>
      </c>
      <c r="P32" s="240" t="s">
        <v>153</v>
      </c>
      <c r="Q32" s="240" t="s">
        <v>153</v>
      </c>
      <c r="R32" s="240" t="s">
        <v>153</v>
      </c>
      <c r="S32" s="240" t="s">
        <v>153</v>
      </c>
      <c r="T32" s="240" t="s">
        <v>153</v>
      </c>
      <c r="U32" s="236" t="s">
        <v>153</v>
      </c>
    </row>
    <row r="33" spans="1:21" ht="18.75">
      <c r="A33" s="240" t="s">
        <v>236</v>
      </c>
      <c r="B33" s="236" t="s">
        <v>153</v>
      </c>
      <c r="C33" s="240" t="s">
        <v>153</v>
      </c>
      <c r="D33" s="240" t="s">
        <v>153</v>
      </c>
      <c r="E33" s="236" t="s">
        <v>153</v>
      </c>
      <c r="F33" s="240" t="s">
        <v>153</v>
      </c>
      <c r="G33" s="240" t="s">
        <v>153</v>
      </c>
      <c r="H33" s="240" t="s">
        <v>153</v>
      </c>
      <c r="I33" s="240" t="s">
        <v>153</v>
      </c>
      <c r="J33" s="240" t="s">
        <v>153</v>
      </c>
      <c r="K33" s="240" t="s">
        <v>153</v>
      </c>
      <c r="L33" s="240" t="s">
        <v>153</v>
      </c>
      <c r="M33" s="240" t="s">
        <v>139</v>
      </c>
      <c r="N33" s="240" t="s">
        <v>153</v>
      </c>
      <c r="O33" s="240" t="s">
        <v>153</v>
      </c>
      <c r="P33" s="240" t="s">
        <v>153</v>
      </c>
      <c r="Q33" s="240" t="s">
        <v>153</v>
      </c>
      <c r="R33" s="240" t="s">
        <v>153</v>
      </c>
      <c r="S33" s="240" t="s">
        <v>153</v>
      </c>
      <c r="T33" s="240" t="s">
        <v>153</v>
      </c>
      <c r="U33" s="236" t="s">
        <v>153</v>
      </c>
    </row>
    <row r="34" spans="1:21" ht="19.5" thickBot="1">
      <c r="A34" s="246" t="s">
        <v>118</v>
      </c>
      <c r="B34" s="243" t="s">
        <v>153</v>
      </c>
      <c r="C34" s="246" t="s">
        <v>153</v>
      </c>
      <c r="D34" s="246" t="s">
        <v>153</v>
      </c>
      <c r="E34" s="243" t="s">
        <v>153</v>
      </c>
      <c r="F34" s="243" t="s">
        <v>153</v>
      </c>
      <c r="G34" s="243" t="s">
        <v>153</v>
      </c>
      <c r="H34" s="243" t="s">
        <v>153</v>
      </c>
      <c r="I34" s="243" t="s">
        <v>153</v>
      </c>
      <c r="J34" s="243" t="s">
        <v>153</v>
      </c>
      <c r="K34" s="243" t="s">
        <v>153</v>
      </c>
      <c r="L34" s="243" t="s">
        <v>153</v>
      </c>
      <c r="M34" s="243" t="s">
        <v>153</v>
      </c>
      <c r="N34" s="243" t="s">
        <v>153</v>
      </c>
      <c r="O34" s="243" t="s">
        <v>153</v>
      </c>
      <c r="P34" s="243" t="s">
        <v>153</v>
      </c>
      <c r="Q34" s="243" t="s">
        <v>153</v>
      </c>
      <c r="R34" s="243" t="s">
        <v>153</v>
      </c>
      <c r="S34" s="243" t="s">
        <v>153</v>
      </c>
      <c r="T34" s="243" t="s">
        <v>153</v>
      </c>
      <c r="U34" s="243" t="s">
        <v>153</v>
      </c>
    </row>
    <row r="35" spans="1:21" ht="19.5" thickTop="1">
      <c r="A35" s="292" t="s">
        <v>98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</row>
    <row r="36" spans="1:21" ht="18.75">
      <c r="A36" s="237" t="s">
        <v>244</v>
      </c>
      <c r="B36" s="240" t="s">
        <v>153</v>
      </c>
      <c r="C36" s="240" t="s">
        <v>153</v>
      </c>
      <c r="D36" s="240" t="s">
        <v>153</v>
      </c>
      <c r="E36" s="240" t="s">
        <v>153</v>
      </c>
      <c r="F36" s="240" t="s">
        <v>153</v>
      </c>
      <c r="G36" s="240" t="s">
        <v>153</v>
      </c>
      <c r="H36" s="240" t="s">
        <v>153</v>
      </c>
      <c r="I36" s="240" t="s">
        <v>153</v>
      </c>
      <c r="J36" s="240" t="s">
        <v>153</v>
      </c>
      <c r="K36" s="240" t="s">
        <v>153</v>
      </c>
      <c r="L36" s="240" t="s">
        <v>153</v>
      </c>
      <c r="M36" s="240" t="s">
        <v>153</v>
      </c>
      <c r="N36" s="240" t="s">
        <v>153</v>
      </c>
      <c r="O36" s="240" t="s">
        <v>153</v>
      </c>
      <c r="P36" s="240" t="s">
        <v>153</v>
      </c>
      <c r="Q36" s="240" t="s">
        <v>153</v>
      </c>
      <c r="R36" s="240" t="s">
        <v>153</v>
      </c>
      <c r="S36" s="240" t="s">
        <v>153</v>
      </c>
      <c r="T36" s="240" t="s">
        <v>153</v>
      </c>
      <c r="U36" s="240" t="s">
        <v>153</v>
      </c>
    </row>
    <row r="37" spans="1:21" ht="18.75">
      <c r="A37" s="237" t="s">
        <v>245</v>
      </c>
      <c r="B37" s="240" t="s">
        <v>153</v>
      </c>
      <c r="C37" s="240" t="s">
        <v>153</v>
      </c>
      <c r="D37" s="240"/>
      <c r="E37" s="240" t="s">
        <v>153</v>
      </c>
      <c r="F37" s="240" t="s">
        <v>153</v>
      </c>
      <c r="G37" s="240" t="s">
        <v>153</v>
      </c>
      <c r="H37" s="240" t="s">
        <v>153</v>
      </c>
      <c r="I37" s="240" t="s">
        <v>153</v>
      </c>
      <c r="J37" s="240" t="s">
        <v>153</v>
      </c>
      <c r="K37" s="240" t="s">
        <v>153</v>
      </c>
      <c r="L37" s="240" t="s">
        <v>153</v>
      </c>
      <c r="M37" s="240" t="s">
        <v>153</v>
      </c>
      <c r="N37" s="240" t="s">
        <v>153</v>
      </c>
      <c r="O37" s="240" t="s">
        <v>153</v>
      </c>
      <c r="P37" s="240" t="s">
        <v>153</v>
      </c>
      <c r="Q37" s="240" t="s">
        <v>153</v>
      </c>
      <c r="R37" s="240" t="s">
        <v>153</v>
      </c>
      <c r="S37" s="240" t="s">
        <v>153</v>
      </c>
      <c r="T37" s="240" t="s">
        <v>153</v>
      </c>
      <c r="U37" s="240" t="s">
        <v>153</v>
      </c>
    </row>
    <row r="38" spans="1:21" ht="18.75">
      <c r="A38" s="237" t="s">
        <v>246</v>
      </c>
      <c r="B38" s="240" t="s">
        <v>153</v>
      </c>
      <c r="C38" s="240" t="s">
        <v>153</v>
      </c>
      <c r="D38" s="240"/>
      <c r="E38" s="240" t="s">
        <v>153</v>
      </c>
      <c r="F38" s="240" t="s">
        <v>153</v>
      </c>
      <c r="G38" s="240" t="s">
        <v>153</v>
      </c>
      <c r="H38" s="240" t="s">
        <v>153</v>
      </c>
      <c r="I38" s="240" t="s">
        <v>153</v>
      </c>
      <c r="J38" s="240" t="s">
        <v>153</v>
      </c>
      <c r="K38" s="240" t="s">
        <v>153</v>
      </c>
      <c r="L38" s="240" t="s">
        <v>153</v>
      </c>
      <c r="M38" s="240" t="s">
        <v>153</v>
      </c>
      <c r="N38" s="240" t="s">
        <v>153</v>
      </c>
      <c r="O38" s="240" t="s">
        <v>153</v>
      </c>
      <c r="P38" s="240" t="s">
        <v>153</v>
      </c>
      <c r="Q38" s="240" t="s">
        <v>153</v>
      </c>
      <c r="R38" s="240" t="s">
        <v>153</v>
      </c>
      <c r="S38" s="240" t="s">
        <v>153</v>
      </c>
      <c r="T38" s="240" t="s">
        <v>153</v>
      </c>
      <c r="U38" s="240" t="s">
        <v>153</v>
      </c>
    </row>
    <row r="39" spans="1:21" ht="18.75">
      <c r="A39" s="237" t="s">
        <v>247</v>
      </c>
      <c r="B39" s="240" t="s">
        <v>153</v>
      </c>
      <c r="C39" s="240" t="s">
        <v>153</v>
      </c>
      <c r="D39" s="240"/>
      <c r="E39" s="240" t="s">
        <v>153</v>
      </c>
      <c r="F39" s="240" t="s">
        <v>153</v>
      </c>
      <c r="G39" s="240" t="s">
        <v>153</v>
      </c>
      <c r="H39" s="240" t="s">
        <v>153</v>
      </c>
      <c r="I39" s="240" t="s">
        <v>153</v>
      </c>
      <c r="J39" s="240" t="s">
        <v>153</v>
      </c>
      <c r="K39" s="240" t="s">
        <v>153</v>
      </c>
      <c r="L39" s="240" t="s">
        <v>153</v>
      </c>
      <c r="M39" s="240" t="s">
        <v>153</v>
      </c>
      <c r="N39" s="240" t="s">
        <v>153</v>
      </c>
      <c r="O39" s="240" t="s">
        <v>153</v>
      </c>
      <c r="P39" s="240" t="s">
        <v>153</v>
      </c>
      <c r="Q39" s="240" t="s">
        <v>153</v>
      </c>
      <c r="R39" s="240" t="s">
        <v>153</v>
      </c>
      <c r="S39" s="240" t="s">
        <v>153</v>
      </c>
      <c r="T39" s="240" t="s">
        <v>153</v>
      </c>
      <c r="U39" s="240" t="s">
        <v>153</v>
      </c>
    </row>
    <row r="40" spans="1:21" ht="18.75">
      <c r="A40" s="237" t="s">
        <v>248</v>
      </c>
      <c r="B40" s="240" t="s">
        <v>153</v>
      </c>
      <c r="C40" s="240" t="s">
        <v>153</v>
      </c>
      <c r="D40" s="240"/>
      <c r="E40" s="240" t="s">
        <v>153</v>
      </c>
      <c r="F40" s="240" t="s">
        <v>153</v>
      </c>
      <c r="G40" s="240" t="s">
        <v>153</v>
      </c>
      <c r="H40" s="240" t="s">
        <v>153</v>
      </c>
      <c r="I40" s="240" t="s">
        <v>153</v>
      </c>
      <c r="J40" s="240" t="s">
        <v>153</v>
      </c>
      <c r="K40" s="240" t="s">
        <v>153</v>
      </c>
      <c r="L40" s="240" t="s">
        <v>153</v>
      </c>
      <c r="M40" s="240" t="s">
        <v>153</v>
      </c>
      <c r="N40" s="240" t="s">
        <v>153</v>
      </c>
      <c r="O40" s="240" t="s">
        <v>153</v>
      </c>
      <c r="P40" s="240" t="s">
        <v>153</v>
      </c>
      <c r="Q40" s="240" t="s">
        <v>153</v>
      </c>
      <c r="R40" s="240" t="s">
        <v>153</v>
      </c>
      <c r="S40" s="240" t="s">
        <v>153</v>
      </c>
      <c r="T40" s="240" t="s">
        <v>153</v>
      </c>
      <c r="U40" s="240" t="s">
        <v>153</v>
      </c>
    </row>
    <row r="41" spans="1:21" ht="18.75">
      <c r="A41" s="237" t="s">
        <v>249</v>
      </c>
      <c r="B41" s="240" t="s">
        <v>153</v>
      </c>
      <c r="C41" s="240" t="s">
        <v>153</v>
      </c>
      <c r="D41" s="240" t="s">
        <v>153</v>
      </c>
      <c r="E41" s="240" t="s">
        <v>153</v>
      </c>
      <c r="F41" s="240" t="s">
        <v>153</v>
      </c>
      <c r="G41" s="240" t="s">
        <v>153</v>
      </c>
      <c r="H41" s="240" t="s">
        <v>153</v>
      </c>
      <c r="I41" s="240" t="s">
        <v>153</v>
      </c>
      <c r="J41" s="240" t="s">
        <v>153</v>
      </c>
      <c r="K41" s="240" t="s">
        <v>153</v>
      </c>
      <c r="L41" s="240" t="s">
        <v>153</v>
      </c>
      <c r="M41" s="240" t="s">
        <v>153</v>
      </c>
      <c r="N41" s="240" t="s">
        <v>153</v>
      </c>
      <c r="O41" s="240" t="s">
        <v>153</v>
      </c>
      <c r="P41" s="240" t="s">
        <v>153</v>
      </c>
      <c r="Q41" s="240" t="s">
        <v>153</v>
      </c>
      <c r="R41" s="240" t="s">
        <v>153</v>
      </c>
      <c r="S41" s="240" t="s">
        <v>153</v>
      </c>
      <c r="T41" s="240" t="s">
        <v>153</v>
      </c>
      <c r="U41" s="240" t="s">
        <v>153</v>
      </c>
    </row>
    <row r="42" spans="1:21" ht="18.75">
      <c r="A42" s="237" t="s">
        <v>250</v>
      </c>
      <c r="B42" s="240" t="s">
        <v>153</v>
      </c>
      <c r="C42" s="240" t="s">
        <v>153</v>
      </c>
      <c r="D42" s="240" t="s">
        <v>153</v>
      </c>
      <c r="E42" s="240" t="s">
        <v>153</v>
      </c>
      <c r="F42" s="240" t="s">
        <v>153</v>
      </c>
      <c r="G42" s="240" t="s">
        <v>153</v>
      </c>
      <c r="H42" s="240" t="s">
        <v>153</v>
      </c>
      <c r="I42" s="240" t="s">
        <v>153</v>
      </c>
      <c r="J42" s="240" t="s">
        <v>153</v>
      </c>
      <c r="K42" s="240" t="s">
        <v>153</v>
      </c>
      <c r="L42" s="240" t="s">
        <v>153</v>
      </c>
      <c r="M42" s="240" t="s">
        <v>153</v>
      </c>
      <c r="N42" s="240" t="s">
        <v>153</v>
      </c>
      <c r="O42" s="240" t="s">
        <v>153</v>
      </c>
      <c r="P42" s="240" t="s">
        <v>153</v>
      </c>
      <c r="Q42" s="240" t="s">
        <v>153</v>
      </c>
      <c r="R42" s="240" t="s">
        <v>153</v>
      </c>
      <c r="S42" s="240" t="s">
        <v>153</v>
      </c>
      <c r="T42" s="240" t="s">
        <v>153</v>
      </c>
      <c r="U42" s="240" t="s">
        <v>153</v>
      </c>
    </row>
    <row r="43" spans="1:21" ht="19.5" thickBot="1">
      <c r="A43" s="246" t="s">
        <v>118</v>
      </c>
      <c r="B43" s="246" t="s">
        <v>153</v>
      </c>
      <c r="C43" s="246" t="s">
        <v>153</v>
      </c>
      <c r="D43" s="246" t="s">
        <v>153</v>
      </c>
      <c r="E43" s="246" t="s">
        <v>153</v>
      </c>
      <c r="F43" s="246" t="s">
        <v>153</v>
      </c>
      <c r="G43" s="246" t="s">
        <v>153</v>
      </c>
      <c r="H43" s="246" t="s">
        <v>153</v>
      </c>
      <c r="I43" s="246" t="s">
        <v>153</v>
      </c>
      <c r="J43" s="246" t="s">
        <v>153</v>
      </c>
      <c r="K43" s="246" t="s">
        <v>153</v>
      </c>
      <c r="L43" s="246" t="s">
        <v>153</v>
      </c>
      <c r="M43" s="246" t="s">
        <v>153</v>
      </c>
      <c r="N43" s="246" t="s">
        <v>153</v>
      </c>
      <c r="O43" s="246" t="s">
        <v>153</v>
      </c>
      <c r="P43" s="246" t="s">
        <v>153</v>
      </c>
      <c r="Q43" s="246" t="s">
        <v>153</v>
      </c>
      <c r="R43" s="246" t="s">
        <v>153</v>
      </c>
      <c r="S43" s="246" t="s">
        <v>153</v>
      </c>
      <c r="T43" s="246" t="s">
        <v>153</v>
      </c>
      <c r="U43" s="246" t="s">
        <v>153</v>
      </c>
    </row>
    <row r="44" ht="19.5" thickTop="1"/>
    <row r="48" spans="1:21" ht="21">
      <c r="A48" s="79"/>
      <c r="B48" s="119" t="s">
        <v>251</v>
      </c>
      <c r="D48" s="119"/>
      <c r="E48" s="119"/>
      <c r="H48" s="119"/>
      <c r="I48" s="119" t="s">
        <v>252</v>
      </c>
      <c r="J48" s="119"/>
      <c r="K48" s="119"/>
      <c r="L48" s="119"/>
      <c r="M48" s="119"/>
      <c r="O48" s="119"/>
      <c r="P48" s="119" t="s">
        <v>253</v>
      </c>
      <c r="S48" s="119"/>
      <c r="T48" s="119"/>
      <c r="U48" s="119"/>
    </row>
    <row r="49" spans="1:21" ht="21">
      <c r="A49" s="79"/>
      <c r="B49" s="119" t="s">
        <v>155</v>
      </c>
      <c r="D49" s="119"/>
      <c r="E49" s="119"/>
      <c r="H49" s="119"/>
      <c r="I49" s="119" t="s">
        <v>259</v>
      </c>
      <c r="J49" s="119"/>
      <c r="K49" s="119"/>
      <c r="L49" s="119"/>
      <c r="M49" s="119"/>
      <c r="N49" s="119"/>
      <c r="O49" s="119"/>
      <c r="P49" s="119" t="s">
        <v>255</v>
      </c>
      <c r="R49" s="119"/>
      <c r="S49" s="119"/>
      <c r="T49" s="119"/>
      <c r="U49" s="119"/>
    </row>
    <row r="50" spans="1:21" ht="21">
      <c r="A50" s="79"/>
      <c r="B50" s="202" t="s">
        <v>256</v>
      </c>
      <c r="C50" s="294"/>
      <c r="D50" s="294"/>
      <c r="E50" s="294"/>
      <c r="F50" s="294"/>
      <c r="H50" s="119"/>
      <c r="I50" s="119" t="s">
        <v>257</v>
      </c>
      <c r="J50" s="119"/>
      <c r="K50" s="119"/>
      <c r="L50" s="119"/>
      <c r="M50" s="204"/>
      <c r="N50" s="204"/>
      <c r="O50" s="204"/>
      <c r="P50" s="204" t="s">
        <v>258</v>
      </c>
      <c r="Q50" s="204"/>
      <c r="R50" s="204"/>
      <c r="S50" s="204"/>
      <c r="T50" s="119"/>
      <c r="U50" s="119"/>
    </row>
    <row r="51" spans="1:21" ht="21">
      <c r="A51" s="79"/>
      <c r="B51" s="119"/>
      <c r="C51" s="119"/>
      <c r="D51" s="119"/>
      <c r="E51" s="119"/>
      <c r="F51" s="119"/>
      <c r="M51" s="119"/>
      <c r="N51" s="119"/>
      <c r="O51" s="119"/>
      <c r="P51" s="119"/>
      <c r="Q51" s="119"/>
      <c r="R51" s="119"/>
      <c r="S51" s="119"/>
      <c r="T51" s="119"/>
      <c r="U51" s="119"/>
    </row>
  </sheetData>
  <sheetProtection/>
  <mergeCells count="18">
    <mergeCell ref="N29:O29"/>
    <mergeCell ref="P29:Q29"/>
    <mergeCell ref="B1:C1"/>
    <mergeCell ref="E1:F1"/>
    <mergeCell ref="G1:H1"/>
    <mergeCell ref="I1:J1"/>
    <mergeCell ref="L1:M1"/>
    <mergeCell ref="N1:O1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K22" sqref="K22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463" t="s">
        <v>213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21">
      <c r="A2" s="464" t="s">
        <v>262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</row>
    <row r="3" spans="1:20" ht="21">
      <c r="A3" s="464" t="s">
        <v>333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</row>
    <row r="4" spans="1:20" ht="2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</row>
    <row r="5" spans="1:20" ht="18.75">
      <c r="A5" s="230" t="s">
        <v>215</v>
      </c>
      <c r="B5" s="466" t="s">
        <v>216</v>
      </c>
      <c r="C5" s="467"/>
      <c r="D5" s="468" t="s">
        <v>156</v>
      </c>
      <c r="E5" s="469"/>
      <c r="F5" s="468" t="s">
        <v>157</v>
      </c>
      <c r="G5" s="469"/>
      <c r="H5" s="468" t="s">
        <v>158</v>
      </c>
      <c r="I5" s="469"/>
      <c r="J5" s="231" t="s">
        <v>159</v>
      </c>
      <c r="K5" s="467" t="s">
        <v>160</v>
      </c>
      <c r="L5" s="467"/>
      <c r="M5" s="459" t="s">
        <v>161</v>
      </c>
      <c r="N5" s="460"/>
      <c r="O5" s="467" t="s">
        <v>162</v>
      </c>
      <c r="P5" s="467"/>
      <c r="Q5" s="459" t="s">
        <v>163</v>
      </c>
      <c r="R5" s="460"/>
      <c r="S5" s="231" t="s">
        <v>164</v>
      </c>
      <c r="T5" s="461" t="s">
        <v>48</v>
      </c>
    </row>
    <row r="6" spans="1:20" ht="35.25" customHeight="1">
      <c r="A6" s="235" t="s">
        <v>217</v>
      </c>
      <c r="B6" s="236" t="s">
        <v>218</v>
      </c>
      <c r="C6" s="236" t="s">
        <v>219</v>
      </c>
      <c r="D6" s="237" t="s">
        <v>220</v>
      </c>
      <c r="E6" s="237" t="s">
        <v>221</v>
      </c>
      <c r="F6" s="237" t="s">
        <v>222</v>
      </c>
      <c r="G6" s="237" t="s">
        <v>223</v>
      </c>
      <c r="H6" s="237" t="s">
        <v>224</v>
      </c>
      <c r="I6" s="237" t="s">
        <v>225</v>
      </c>
      <c r="J6" s="236" t="s">
        <v>226</v>
      </c>
      <c r="K6" s="236" t="s">
        <v>227</v>
      </c>
      <c r="L6" s="236" t="s">
        <v>228</v>
      </c>
      <c r="M6" s="236" t="s">
        <v>229</v>
      </c>
      <c r="N6" s="236" t="s">
        <v>230</v>
      </c>
      <c r="O6" s="236" t="s">
        <v>231</v>
      </c>
      <c r="P6" s="236" t="s">
        <v>232</v>
      </c>
      <c r="Q6" s="236" t="s">
        <v>233</v>
      </c>
      <c r="R6" s="237" t="s">
        <v>234</v>
      </c>
      <c r="S6" s="236" t="s">
        <v>235</v>
      </c>
      <c r="T6" s="462"/>
    </row>
    <row r="7" spans="1:20" ht="18.75">
      <c r="A7" s="239">
        <v>521000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8.75">
      <c r="A8" s="240">
        <v>210100</v>
      </c>
      <c r="B8" s="236">
        <v>299880</v>
      </c>
      <c r="C8" s="236" t="s">
        <v>153</v>
      </c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36" t="s">
        <v>153</v>
      </c>
      <c r="J8" s="236" t="s">
        <v>153</v>
      </c>
      <c r="K8" s="236" t="s">
        <v>153</v>
      </c>
      <c r="L8" s="236" t="s">
        <v>153</v>
      </c>
      <c r="M8" s="236" t="s">
        <v>153</v>
      </c>
      <c r="N8" s="236" t="s">
        <v>153</v>
      </c>
      <c r="O8" s="236" t="s">
        <v>153</v>
      </c>
      <c r="P8" s="236" t="s">
        <v>153</v>
      </c>
      <c r="Q8" s="236" t="s">
        <v>153</v>
      </c>
      <c r="R8" s="236" t="s">
        <v>153</v>
      </c>
      <c r="S8" s="236" t="s">
        <v>153</v>
      </c>
      <c r="T8" s="236">
        <f aca="true" t="shared" si="0" ref="T8:T13">SUM(B8:S8)</f>
        <v>299880</v>
      </c>
    </row>
    <row r="9" spans="1:20" ht="18.75">
      <c r="A9" s="240">
        <v>210200</v>
      </c>
      <c r="B9" s="236">
        <v>24570</v>
      </c>
      <c r="C9" s="236" t="s">
        <v>153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 t="s">
        <v>153</v>
      </c>
      <c r="K9" s="236" t="s">
        <v>153</v>
      </c>
      <c r="L9" s="236" t="s">
        <v>153</v>
      </c>
      <c r="M9" s="236" t="s">
        <v>153</v>
      </c>
      <c r="N9" s="236" t="s">
        <v>153</v>
      </c>
      <c r="O9" s="236" t="s">
        <v>153</v>
      </c>
      <c r="P9" s="236" t="s">
        <v>153</v>
      </c>
      <c r="Q9" s="236" t="s">
        <v>153</v>
      </c>
      <c r="R9" s="236" t="s">
        <v>153</v>
      </c>
      <c r="S9" s="236" t="s">
        <v>153</v>
      </c>
      <c r="T9" s="236">
        <f t="shared" si="0"/>
        <v>24570</v>
      </c>
    </row>
    <row r="10" spans="1:20" ht="18.75">
      <c r="A10" s="240">
        <v>210300</v>
      </c>
      <c r="B10" s="236">
        <v>24570</v>
      </c>
      <c r="C10" s="236" t="s">
        <v>153</v>
      </c>
      <c r="D10" s="236" t="s">
        <v>153</v>
      </c>
      <c r="E10" s="236" t="s">
        <v>153</v>
      </c>
      <c r="F10" s="236" t="s">
        <v>153</v>
      </c>
      <c r="G10" s="236" t="s">
        <v>153</v>
      </c>
      <c r="H10" s="236" t="s">
        <v>153</v>
      </c>
      <c r="I10" s="236" t="s">
        <v>153</v>
      </c>
      <c r="J10" s="236" t="s">
        <v>153</v>
      </c>
      <c r="K10" s="236" t="s">
        <v>139</v>
      </c>
      <c r="L10" s="236" t="s">
        <v>153</v>
      </c>
      <c r="M10" s="236" t="s">
        <v>153</v>
      </c>
      <c r="N10" s="236" t="s">
        <v>153</v>
      </c>
      <c r="O10" s="236" t="s">
        <v>153</v>
      </c>
      <c r="P10" s="236" t="s">
        <v>153</v>
      </c>
      <c r="Q10" s="236" t="s">
        <v>153</v>
      </c>
      <c r="R10" s="236" t="s">
        <v>153</v>
      </c>
      <c r="S10" s="236" t="s">
        <v>153</v>
      </c>
      <c r="T10" s="236">
        <f t="shared" si="0"/>
        <v>24570</v>
      </c>
    </row>
    <row r="11" spans="1:20" ht="18.75">
      <c r="A11" s="240">
        <v>210400</v>
      </c>
      <c r="B11" s="236">
        <v>50400</v>
      </c>
      <c r="C11" s="236" t="s">
        <v>153</v>
      </c>
      <c r="D11" s="236" t="s">
        <v>153</v>
      </c>
      <c r="E11" s="236" t="s">
        <v>153</v>
      </c>
      <c r="F11" s="236" t="s">
        <v>153</v>
      </c>
      <c r="G11" s="236" t="s">
        <v>153</v>
      </c>
      <c r="H11" s="236" t="s">
        <v>153</v>
      </c>
      <c r="I11" s="236" t="s">
        <v>153</v>
      </c>
      <c r="J11" s="236" t="s">
        <v>153</v>
      </c>
      <c r="K11" s="236" t="s">
        <v>153</v>
      </c>
      <c r="L11" s="236" t="s">
        <v>153</v>
      </c>
      <c r="M11" s="236" t="s">
        <v>153</v>
      </c>
      <c r="N11" s="236" t="s">
        <v>153</v>
      </c>
      <c r="O11" s="236" t="s">
        <v>153</v>
      </c>
      <c r="P11" s="236" t="s">
        <v>153</v>
      </c>
      <c r="Q11" s="236" t="s">
        <v>153</v>
      </c>
      <c r="R11" s="236" t="s">
        <v>153</v>
      </c>
      <c r="S11" s="236" t="s">
        <v>153</v>
      </c>
      <c r="T11" s="236">
        <f t="shared" si="0"/>
        <v>50400</v>
      </c>
    </row>
    <row r="12" spans="1:20" ht="18.75" customHeight="1">
      <c r="A12" s="240">
        <v>210600</v>
      </c>
      <c r="B12" s="236">
        <v>1438000</v>
      </c>
      <c r="C12" s="236" t="s">
        <v>153</v>
      </c>
      <c r="D12" s="236" t="s">
        <v>153</v>
      </c>
      <c r="E12" s="236" t="s">
        <v>153</v>
      </c>
      <c r="F12" s="236" t="s">
        <v>153</v>
      </c>
      <c r="G12" s="236" t="s">
        <v>153</v>
      </c>
      <c r="H12" s="236" t="s">
        <v>153</v>
      </c>
      <c r="I12" s="236" t="s">
        <v>153</v>
      </c>
      <c r="J12" s="236" t="s">
        <v>153</v>
      </c>
      <c r="K12" s="236" t="s">
        <v>153</v>
      </c>
      <c r="L12" s="236" t="s">
        <v>153</v>
      </c>
      <c r="M12" s="236" t="s">
        <v>153</v>
      </c>
      <c r="N12" s="236" t="s">
        <v>153</v>
      </c>
      <c r="O12" s="236" t="s">
        <v>153</v>
      </c>
      <c r="P12" s="236" t="s">
        <v>153</v>
      </c>
      <c r="Q12" s="236" t="s">
        <v>153</v>
      </c>
      <c r="R12" s="236" t="s">
        <v>153</v>
      </c>
      <c r="S12" s="236" t="s">
        <v>153</v>
      </c>
      <c r="T12" s="236">
        <f t="shared" si="0"/>
        <v>1438000</v>
      </c>
    </row>
    <row r="13" spans="1:20" ht="18.75" customHeight="1" thickBot="1">
      <c r="A13" s="242" t="s">
        <v>236</v>
      </c>
      <c r="B13" s="334">
        <f>SUM(B8:B12)</f>
        <v>1837420</v>
      </c>
      <c r="C13" s="243" t="s">
        <v>139</v>
      </c>
      <c r="D13" s="243" t="s">
        <v>153</v>
      </c>
      <c r="E13" s="243" t="s">
        <v>153</v>
      </c>
      <c r="F13" s="243" t="s">
        <v>153</v>
      </c>
      <c r="G13" s="243" t="s">
        <v>153</v>
      </c>
      <c r="H13" s="243" t="s">
        <v>153</v>
      </c>
      <c r="I13" s="243" t="s">
        <v>153</v>
      </c>
      <c r="J13" s="243" t="s">
        <v>153</v>
      </c>
      <c r="K13" s="243" t="s">
        <v>139</v>
      </c>
      <c r="L13" s="243" t="s">
        <v>153</v>
      </c>
      <c r="M13" s="243" t="s">
        <v>153</v>
      </c>
      <c r="N13" s="243" t="s">
        <v>153</v>
      </c>
      <c r="O13" s="243" t="s">
        <v>153</v>
      </c>
      <c r="P13" s="243" t="s">
        <v>153</v>
      </c>
      <c r="Q13" s="243" t="s">
        <v>153</v>
      </c>
      <c r="R13" s="243" t="s">
        <v>153</v>
      </c>
      <c r="S13" s="243" t="s">
        <v>153</v>
      </c>
      <c r="T13" s="319">
        <f t="shared" si="0"/>
        <v>1837420</v>
      </c>
    </row>
    <row r="14" spans="1:20" ht="19.5" thickTop="1">
      <c r="A14" s="244">
        <v>522000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</row>
    <row r="15" spans="1:20" ht="18.75" customHeight="1">
      <c r="A15" s="240">
        <v>220100</v>
      </c>
      <c r="B15" s="236">
        <v>2107420</v>
      </c>
      <c r="C15" s="236">
        <v>1090680</v>
      </c>
      <c r="D15" s="236" t="s">
        <v>153</v>
      </c>
      <c r="E15" s="236" t="s">
        <v>153</v>
      </c>
      <c r="F15" s="236" t="s">
        <v>153</v>
      </c>
      <c r="G15" s="236" t="s">
        <v>153</v>
      </c>
      <c r="H15" s="236" t="s">
        <v>153</v>
      </c>
      <c r="I15" s="236" t="s">
        <v>153</v>
      </c>
      <c r="J15" s="236" t="s">
        <v>153</v>
      </c>
      <c r="K15" s="236">
        <v>640650</v>
      </c>
      <c r="L15" s="236" t="s">
        <v>153</v>
      </c>
      <c r="M15" s="236" t="s">
        <v>153</v>
      </c>
      <c r="N15" s="236" t="s">
        <v>153</v>
      </c>
      <c r="O15" s="236" t="s">
        <v>153</v>
      </c>
      <c r="P15" s="236" t="s">
        <v>153</v>
      </c>
      <c r="Q15" s="236" t="s">
        <v>153</v>
      </c>
      <c r="R15" s="236" t="s">
        <v>153</v>
      </c>
      <c r="S15" s="236" t="s">
        <v>153</v>
      </c>
      <c r="T15" s="236">
        <f>SUM(B15:S15)</f>
        <v>3838750</v>
      </c>
    </row>
    <row r="16" spans="1:20" ht="18.75">
      <c r="A16" s="240">
        <v>220200</v>
      </c>
      <c r="B16" s="236">
        <v>49000</v>
      </c>
      <c r="C16" s="236" t="s">
        <v>153</v>
      </c>
      <c r="D16" s="236" t="s">
        <v>153</v>
      </c>
      <c r="E16" s="236" t="s">
        <v>153</v>
      </c>
      <c r="F16" s="236" t="s">
        <v>153</v>
      </c>
      <c r="G16" s="236" t="s">
        <v>153</v>
      </c>
      <c r="H16" s="236" t="s">
        <v>153</v>
      </c>
      <c r="I16" s="236" t="s">
        <v>153</v>
      </c>
      <c r="J16" s="236" t="s">
        <v>153</v>
      </c>
      <c r="K16" s="236" t="s">
        <v>153</v>
      </c>
      <c r="L16" s="236" t="s">
        <v>153</v>
      </c>
      <c r="M16" s="236" t="s">
        <v>153</v>
      </c>
      <c r="N16" s="236" t="s">
        <v>153</v>
      </c>
      <c r="O16" s="236" t="s">
        <v>153</v>
      </c>
      <c r="P16" s="236" t="s">
        <v>153</v>
      </c>
      <c r="Q16" s="236" t="s">
        <v>153</v>
      </c>
      <c r="R16" s="236" t="s">
        <v>153</v>
      </c>
      <c r="S16" s="236" t="s">
        <v>153</v>
      </c>
      <c r="T16" s="236">
        <f aca="true" t="shared" si="1" ref="T16:T21">SUM(B16:S16)</f>
        <v>49000</v>
      </c>
    </row>
    <row r="17" spans="1:20" ht="18.75">
      <c r="A17" s="240">
        <v>220300</v>
      </c>
      <c r="B17" s="236">
        <v>157500</v>
      </c>
      <c r="C17" s="236">
        <v>24500</v>
      </c>
      <c r="D17" s="236" t="s">
        <v>153</v>
      </c>
      <c r="E17" s="236" t="s">
        <v>153</v>
      </c>
      <c r="F17" s="236" t="s">
        <v>153</v>
      </c>
      <c r="G17" s="236" t="s">
        <v>153</v>
      </c>
      <c r="H17" s="236" t="s">
        <v>153</v>
      </c>
      <c r="I17" s="236" t="s">
        <v>153</v>
      </c>
      <c r="J17" s="236" t="s">
        <v>153</v>
      </c>
      <c r="K17" s="236">
        <v>24500</v>
      </c>
      <c r="L17" s="236" t="s">
        <v>153</v>
      </c>
      <c r="M17" s="236" t="s">
        <v>153</v>
      </c>
      <c r="N17" s="236" t="s">
        <v>153</v>
      </c>
      <c r="O17" s="236" t="s">
        <v>153</v>
      </c>
      <c r="P17" s="236" t="s">
        <v>153</v>
      </c>
      <c r="Q17" s="236" t="s">
        <v>153</v>
      </c>
      <c r="R17" s="236" t="s">
        <v>153</v>
      </c>
      <c r="S17" s="236" t="s">
        <v>153</v>
      </c>
      <c r="T17" s="236">
        <f t="shared" si="1"/>
        <v>206500</v>
      </c>
    </row>
    <row r="18" spans="1:20" ht="18.75">
      <c r="A18" s="240">
        <v>220400</v>
      </c>
      <c r="B18" s="236">
        <v>134530</v>
      </c>
      <c r="C18" s="236">
        <v>117480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 t="s">
        <v>153</v>
      </c>
      <c r="L18" s="236" t="s">
        <v>153</v>
      </c>
      <c r="M18" s="236" t="s">
        <v>153</v>
      </c>
      <c r="N18" s="236" t="s">
        <v>153</v>
      </c>
      <c r="O18" s="236" t="s">
        <v>153</v>
      </c>
      <c r="P18" s="236" t="s">
        <v>153</v>
      </c>
      <c r="Q18" s="236" t="s">
        <v>153</v>
      </c>
      <c r="R18" s="236" t="s">
        <v>153</v>
      </c>
      <c r="S18" s="236" t="s">
        <v>153</v>
      </c>
      <c r="T18" s="236">
        <f t="shared" si="1"/>
        <v>252010</v>
      </c>
    </row>
    <row r="19" spans="1:20" ht="18.75">
      <c r="A19" s="235">
        <v>220500</v>
      </c>
      <c r="B19" s="231" t="s">
        <v>153</v>
      </c>
      <c r="C19" s="231" t="s">
        <v>153</v>
      </c>
      <c r="D19" s="231" t="s">
        <v>153</v>
      </c>
      <c r="E19" s="231" t="s">
        <v>153</v>
      </c>
      <c r="F19" s="231" t="s">
        <v>153</v>
      </c>
      <c r="G19" s="231" t="s">
        <v>153</v>
      </c>
      <c r="H19" s="231" t="s">
        <v>153</v>
      </c>
      <c r="I19" s="231" t="s">
        <v>153</v>
      </c>
      <c r="J19" s="231" t="s">
        <v>153</v>
      </c>
      <c r="K19" s="236" t="s">
        <v>153</v>
      </c>
      <c r="L19" s="231" t="s">
        <v>153</v>
      </c>
      <c r="M19" s="231" t="s">
        <v>153</v>
      </c>
      <c r="N19" s="231" t="s">
        <v>153</v>
      </c>
      <c r="O19" s="231" t="s">
        <v>153</v>
      </c>
      <c r="P19" s="231" t="s">
        <v>153</v>
      </c>
      <c r="Q19" s="231" t="s">
        <v>153</v>
      </c>
      <c r="R19" s="231" t="s">
        <v>153</v>
      </c>
      <c r="S19" s="231" t="s">
        <v>153</v>
      </c>
      <c r="T19" s="236" t="s">
        <v>153</v>
      </c>
    </row>
    <row r="20" spans="1:20" ht="18.75">
      <c r="A20" s="240">
        <v>220600</v>
      </c>
      <c r="B20" s="236">
        <v>318928</v>
      </c>
      <c r="C20" s="236">
        <v>204580</v>
      </c>
      <c r="D20" s="236" t="s">
        <v>153</v>
      </c>
      <c r="E20" s="236" t="s">
        <v>153</v>
      </c>
      <c r="F20" s="236" t="s">
        <v>153</v>
      </c>
      <c r="G20" s="236" t="s">
        <v>153</v>
      </c>
      <c r="H20" s="236" t="s">
        <v>153</v>
      </c>
      <c r="I20" s="236" t="s">
        <v>153</v>
      </c>
      <c r="J20" s="236" t="s">
        <v>153</v>
      </c>
      <c r="K20" s="236">
        <v>297013</v>
      </c>
      <c r="L20" s="236" t="s">
        <v>153</v>
      </c>
      <c r="M20" s="236" t="s">
        <v>153</v>
      </c>
      <c r="N20" s="236" t="s">
        <v>153</v>
      </c>
      <c r="O20" s="236" t="s">
        <v>153</v>
      </c>
      <c r="P20" s="236" t="s">
        <v>153</v>
      </c>
      <c r="Q20" s="236" t="s">
        <v>153</v>
      </c>
      <c r="R20" s="236" t="s">
        <v>153</v>
      </c>
      <c r="S20" s="236" t="s">
        <v>153</v>
      </c>
      <c r="T20" s="236">
        <f t="shared" si="1"/>
        <v>820521</v>
      </c>
    </row>
    <row r="21" spans="1:20" ht="18.75">
      <c r="A21" s="240">
        <v>220700</v>
      </c>
      <c r="B21" s="236">
        <v>35000</v>
      </c>
      <c r="C21" s="236">
        <v>12603</v>
      </c>
      <c r="D21" s="236" t="s">
        <v>153</v>
      </c>
      <c r="E21" s="236" t="s">
        <v>153</v>
      </c>
      <c r="F21" s="236" t="s">
        <v>153</v>
      </c>
      <c r="G21" s="236" t="s">
        <v>153</v>
      </c>
      <c r="H21" s="236" t="s">
        <v>153</v>
      </c>
      <c r="I21" s="236" t="s">
        <v>153</v>
      </c>
      <c r="J21" s="236" t="s">
        <v>153</v>
      </c>
      <c r="K21" s="236">
        <v>36228</v>
      </c>
      <c r="L21" s="236" t="s">
        <v>153</v>
      </c>
      <c r="M21" s="236" t="s">
        <v>153</v>
      </c>
      <c r="N21" s="236" t="s">
        <v>153</v>
      </c>
      <c r="O21" s="236" t="s">
        <v>153</v>
      </c>
      <c r="P21" s="236" t="s">
        <v>153</v>
      </c>
      <c r="Q21" s="236" t="s">
        <v>153</v>
      </c>
      <c r="R21" s="236" t="s">
        <v>153</v>
      </c>
      <c r="S21" s="236" t="s">
        <v>153</v>
      </c>
      <c r="T21" s="236">
        <f t="shared" si="1"/>
        <v>83831</v>
      </c>
    </row>
    <row r="22" spans="1:20" ht="18.75" customHeight="1" thickBot="1">
      <c r="A22" s="246" t="s">
        <v>236</v>
      </c>
      <c r="B22" s="334">
        <f>SUM(B15:B21)</f>
        <v>2802378</v>
      </c>
      <c r="C22" s="334">
        <f>SUM(C15:C21)</f>
        <v>1449843</v>
      </c>
      <c r="D22" s="318" t="s">
        <v>153</v>
      </c>
      <c r="E22" s="318" t="s">
        <v>153</v>
      </c>
      <c r="F22" s="318" t="s">
        <v>153</v>
      </c>
      <c r="G22" s="318" t="s">
        <v>153</v>
      </c>
      <c r="H22" s="318" t="s">
        <v>153</v>
      </c>
      <c r="I22" s="318" t="s">
        <v>153</v>
      </c>
      <c r="J22" s="318" t="s">
        <v>153</v>
      </c>
      <c r="K22" s="334">
        <f>SUM(K15:K21)</f>
        <v>998391</v>
      </c>
      <c r="L22" s="318" t="s">
        <v>153</v>
      </c>
      <c r="M22" s="318" t="s">
        <v>153</v>
      </c>
      <c r="N22" s="318" t="s">
        <v>153</v>
      </c>
      <c r="O22" s="318" t="s">
        <v>153</v>
      </c>
      <c r="P22" s="318" t="s">
        <v>153</v>
      </c>
      <c r="Q22" s="318" t="s">
        <v>153</v>
      </c>
      <c r="R22" s="318" t="s">
        <v>153</v>
      </c>
      <c r="S22" s="318" t="s">
        <v>153</v>
      </c>
      <c r="T22" s="318">
        <f>SUM(B22:S22)</f>
        <v>5250612</v>
      </c>
    </row>
    <row r="23" spans="1:20" ht="19.5" thickTop="1">
      <c r="A23" s="79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18.75">
      <c r="A24" s="79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18.75">
      <c r="A25" s="7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8.75">
      <c r="A26" s="79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8.75">
      <c r="A27" s="79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8.75">
      <c r="A28" s="7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18.75">
      <c r="A29" s="79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</row>
    <row r="30" spans="1:20" ht="18.75">
      <c r="A30" s="79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</row>
    <row r="31" spans="1:20" ht="18.75">
      <c r="A31" s="79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18.75">
      <c r="A32" s="79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8.75">
      <c r="A33" s="79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ht="18.75">
      <c r="A34" s="79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</sheetData>
  <sheetProtection/>
  <mergeCells count="13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K5:L5"/>
    <mergeCell ref="M5:N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5">
      <selection activeCell="C15" sqref="C15"/>
    </sheetView>
  </sheetViews>
  <sheetFormatPr defaultColWidth="9.140625" defaultRowHeight="21.75"/>
  <cols>
    <col min="1" max="1" width="9.00390625" style="312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57421875" style="54" customWidth="1"/>
    <col min="10" max="10" width="4.421875" style="54" customWidth="1"/>
    <col min="11" max="11" width="8.57421875" style="54" customWidth="1"/>
    <col min="12" max="12" width="8.7109375" style="54" customWidth="1"/>
    <col min="13" max="13" width="8.574218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7109375" style="54" customWidth="1"/>
    <col min="22" max="16384" width="9.140625" style="54" customWidth="1"/>
  </cols>
  <sheetData>
    <row r="1" spans="1:21" ht="51.75">
      <c r="A1" s="252" t="s">
        <v>215</v>
      </c>
      <c r="B1" s="479" t="s">
        <v>216</v>
      </c>
      <c r="C1" s="482"/>
      <c r="D1" s="482" t="s">
        <v>156</v>
      </c>
      <c r="E1" s="482"/>
      <c r="F1" s="478" t="s">
        <v>157</v>
      </c>
      <c r="G1" s="479"/>
      <c r="H1" s="482" t="s">
        <v>158</v>
      </c>
      <c r="I1" s="482"/>
      <c r="J1" s="314" t="s">
        <v>159</v>
      </c>
      <c r="K1" s="478" t="s">
        <v>160</v>
      </c>
      <c r="L1" s="483"/>
      <c r="M1" s="479"/>
      <c r="N1" s="480" t="s">
        <v>161</v>
      </c>
      <c r="O1" s="481"/>
      <c r="P1" s="478" t="s">
        <v>162</v>
      </c>
      <c r="Q1" s="479"/>
      <c r="R1" s="480" t="s">
        <v>163</v>
      </c>
      <c r="S1" s="481"/>
      <c r="T1" s="264" t="s">
        <v>164</v>
      </c>
      <c r="U1" s="475" t="s">
        <v>48</v>
      </c>
    </row>
    <row r="2" spans="1:21" ht="27.75" customHeight="1">
      <c r="A2" s="235" t="s">
        <v>238</v>
      </c>
      <c r="B2" s="314" t="s">
        <v>218</v>
      </c>
      <c r="C2" s="314" t="s">
        <v>219</v>
      </c>
      <c r="D2" s="314" t="s">
        <v>220</v>
      </c>
      <c r="E2" s="314" t="s">
        <v>221</v>
      </c>
      <c r="F2" s="315" t="s">
        <v>223</v>
      </c>
      <c r="G2" s="315" t="s">
        <v>243</v>
      </c>
      <c r="H2" s="314" t="s">
        <v>224</v>
      </c>
      <c r="I2" s="314" t="s">
        <v>225</v>
      </c>
      <c r="J2" s="314" t="s">
        <v>226</v>
      </c>
      <c r="K2" s="314" t="s">
        <v>227</v>
      </c>
      <c r="L2" s="314" t="s">
        <v>228</v>
      </c>
      <c r="M2" s="314" t="s">
        <v>263</v>
      </c>
      <c r="N2" s="264" t="s">
        <v>229</v>
      </c>
      <c r="O2" s="264" t="s">
        <v>230</v>
      </c>
      <c r="P2" s="314" t="s">
        <v>231</v>
      </c>
      <c r="Q2" s="314" t="s">
        <v>232</v>
      </c>
      <c r="R2" s="264" t="s">
        <v>233</v>
      </c>
      <c r="S2" s="314" t="s">
        <v>234</v>
      </c>
      <c r="T2" s="264" t="s">
        <v>235</v>
      </c>
      <c r="U2" s="476"/>
    </row>
    <row r="3" spans="1:21" ht="18.75">
      <c r="A3" s="239">
        <v>531000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36"/>
      <c r="U3" s="240"/>
    </row>
    <row r="4" spans="1:21" ht="18.75" customHeight="1">
      <c r="A4" s="240">
        <v>310100</v>
      </c>
      <c r="B4" s="236">
        <v>428000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54">
        <v>150000</v>
      </c>
      <c r="L4" s="240" t="s">
        <v>153</v>
      </c>
      <c r="M4" s="240"/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 aca="true" t="shared" si="0" ref="U4:U10">SUM(B4:T4)</f>
        <v>578000</v>
      </c>
    </row>
    <row r="5" spans="1:21" ht="18.75">
      <c r="A5" s="240">
        <v>310200</v>
      </c>
      <c r="B5" s="236" t="s">
        <v>153</v>
      </c>
      <c r="C5" s="255" t="s">
        <v>139</v>
      </c>
      <c r="D5" s="255" t="s">
        <v>139</v>
      </c>
      <c r="E5" s="255" t="s">
        <v>139</v>
      </c>
      <c r="F5" s="255" t="s">
        <v>139</v>
      </c>
      <c r="G5" s="255" t="s">
        <v>139</v>
      </c>
      <c r="H5" s="255" t="s">
        <v>139</v>
      </c>
      <c r="I5" s="255" t="s">
        <v>139</v>
      </c>
      <c r="J5" s="255" t="s">
        <v>139</v>
      </c>
      <c r="K5" s="255" t="s">
        <v>153</v>
      </c>
      <c r="L5" s="255" t="s">
        <v>139</v>
      </c>
      <c r="M5" s="255"/>
      <c r="N5" s="255" t="s">
        <v>139</v>
      </c>
      <c r="O5" s="255" t="s">
        <v>139</v>
      </c>
      <c r="P5" s="255" t="s">
        <v>139</v>
      </c>
      <c r="Q5" s="240" t="s">
        <v>153</v>
      </c>
      <c r="R5" s="240" t="s">
        <v>153</v>
      </c>
      <c r="S5" s="240" t="s">
        <v>153</v>
      </c>
      <c r="T5" s="236" t="s">
        <v>153</v>
      </c>
      <c r="U5" s="236">
        <f t="shared" si="0"/>
        <v>0</v>
      </c>
    </row>
    <row r="6" spans="1:21" ht="18.75">
      <c r="A6" s="240">
        <v>310300</v>
      </c>
      <c r="B6" s="236">
        <v>10000</v>
      </c>
      <c r="C6" s="236">
        <v>5000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36">
        <v>15000</v>
      </c>
      <c r="L6" s="240" t="s">
        <v>153</v>
      </c>
      <c r="M6" s="240"/>
      <c r="N6" s="240" t="s">
        <v>153</v>
      </c>
      <c r="O6" s="255" t="s">
        <v>139</v>
      </c>
      <c r="P6" s="240" t="s">
        <v>153</v>
      </c>
      <c r="Q6" s="240" t="s">
        <v>153</v>
      </c>
      <c r="R6" s="240" t="s">
        <v>153</v>
      </c>
      <c r="S6" s="240" t="s">
        <v>153</v>
      </c>
      <c r="T6" s="236" t="s">
        <v>153</v>
      </c>
      <c r="U6" s="236">
        <f t="shared" si="0"/>
        <v>30000</v>
      </c>
    </row>
    <row r="7" spans="1:21" ht="18.75">
      <c r="A7" s="240">
        <v>310400</v>
      </c>
      <c r="B7" s="236">
        <v>69194</v>
      </c>
      <c r="C7" s="236">
        <v>35250</v>
      </c>
      <c r="D7" s="236" t="s">
        <v>139</v>
      </c>
      <c r="E7" s="236" t="s">
        <v>139</v>
      </c>
      <c r="F7" s="236" t="s">
        <v>139</v>
      </c>
      <c r="G7" s="236" t="s">
        <v>139</v>
      </c>
      <c r="H7" s="236" t="s">
        <v>139</v>
      </c>
      <c r="I7" s="236" t="s">
        <v>139</v>
      </c>
      <c r="J7" s="236" t="s">
        <v>139</v>
      </c>
      <c r="K7" s="236">
        <v>20200</v>
      </c>
      <c r="L7" s="240" t="s">
        <v>153</v>
      </c>
      <c r="M7" s="240"/>
      <c r="N7" s="240" t="s">
        <v>153</v>
      </c>
      <c r="O7" s="255" t="s">
        <v>139</v>
      </c>
      <c r="P7" s="240" t="s">
        <v>153</v>
      </c>
      <c r="Q7" s="240" t="s">
        <v>153</v>
      </c>
      <c r="R7" s="240" t="s">
        <v>153</v>
      </c>
      <c r="S7" s="240" t="s">
        <v>153</v>
      </c>
      <c r="T7" s="236" t="s">
        <v>153</v>
      </c>
      <c r="U7" s="236">
        <f t="shared" si="0"/>
        <v>124644</v>
      </c>
    </row>
    <row r="8" spans="1:21" ht="18.75">
      <c r="A8" s="240">
        <v>310500</v>
      </c>
      <c r="B8" s="236">
        <v>45500</v>
      </c>
      <c r="C8" s="254">
        <v>8200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36">
        <v>5000</v>
      </c>
      <c r="L8" s="240" t="s">
        <v>153</v>
      </c>
      <c r="M8" s="240"/>
      <c r="N8" s="240" t="s">
        <v>153</v>
      </c>
      <c r="O8" s="255" t="s">
        <v>139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 t="s">
        <v>153</v>
      </c>
      <c r="U8" s="236">
        <f t="shared" si="0"/>
        <v>58700</v>
      </c>
    </row>
    <row r="9" spans="1:21" ht="18.75">
      <c r="A9" s="240">
        <v>310700</v>
      </c>
      <c r="B9" s="236" t="s">
        <v>139</v>
      </c>
      <c r="C9" s="236" t="s">
        <v>139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40" t="s">
        <v>153</v>
      </c>
      <c r="K9" s="236" t="s">
        <v>153</v>
      </c>
      <c r="L9" s="240" t="s">
        <v>153</v>
      </c>
      <c r="M9" s="240"/>
      <c r="N9" s="240" t="s">
        <v>153</v>
      </c>
      <c r="O9" s="255" t="s">
        <v>139</v>
      </c>
      <c r="P9" s="240" t="s">
        <v>153</v>
      </c>
      <c r="Q9" s="240" t="s">
        <v>153</v>
      </c>
      <c r="R9" s="240" t="s">
        <v>153</v>
      </c>
      <c r="S9" s="240" t="s">
        <v>153</v>
      </c>
      <c r="T9" s="236" t="s">
        <v>153</v>
      </c>
      <c r="U9" s="236">
        <f t="shared" si="0"/>
        <v>0</v>
      </c>
    </row>
    <row r="10" spans="1:21" ht="18.75" customHeight="1" thickBot="1">
      <c r="A10" s="246" t="s">
        <v>236</v>
      </c>
      <c r="B10" s="334">
        <f>SUM(B4:B9)</f>
        <v>552694</v>
      </c>
      <c r="C10" s="334">
        <f>SUM(C4:C9)</f>
        <v>48450</v>
      </c>
      <c r="D10" s="318" t="s">
        <v>153</v>
      </c>
      <c r="E10" s="318" t="s">
        <v>153</v>
      </c>
      <c r="F10" s="318" t="s">
        <v>153</v>
      </c>
      <c r="G10" s="318" t="s">
        <v>153</v>
      </c>
      <c r="H10" s="318" t="s">
        <v>153</v>
      </c>
      <c r="I10" s="318" t="s">
        <v>153</v>
      </c>
      <c r="J10" s="318" t="s">
        <v>153</v>
      </c>
      <c r="K10" s="334">
        <f>SUM(K4:K9)</f>
        <v>190200</v>
      </c>
      <c r="L10" s="320" t="s">
        <v>153</v>
      </c>
      <c r="M10" s="320"/>
      <c r="N10" s="320" t="s">
        <v>153</v>
      </c>
      <c r="O10" s="321" t="s">
        <v>139</v>
      </c>
      <c r="P10" s="320" t="s">
        <v>153</v>
      </c>
      <c r="Q10" s="320" t="s">
        <v>153</v>
      </c>
      <c r="R10" s="320" t="s">
        <v>153</v>
      </c>
      <c r="S10" s="320" t="s">
        <v>153</v>
      </c>
      <c r="T10" s="318" t="s">
        <v>153</v>
      </c>
      <c r="U10" s="318">
        <f t="shared" si="0"/>
        <v>791344</v>
      </c>
    </row>
    <row r="11" spans="1:21" ht="19.5" thickTop="1">
      <c r="A11" s="244">
        <v>532000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0"/>
      <c r="T11" s="259" t="s">
        <v>153</v>
      </c>
      <c r="U11" s="230"/>
    </row>
    <row r="12" spans="1:21" ht="18.75" customHeight="1">
      <c r="A12" s="240">
        <v>320100</v>
      </c>
      <c r="B12" s="236">
        <f>308000+151364</f>
        <v>459364</v>
      </c>
      <c r="C12" s="236">
        <v>72316</v>
      </c>
      <c r="D12" s="236" t="s">
        <v>153</v>
      </c>
      <c r="E12" s="236" t="s">
        <v>153</v>
      </c>
      <c r="F12" s="240" t="s">
        <v>153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56">
        <f>60000+348500</f>
        <v>408500</v>
      </c>
      <c r="L12" s="240" t="s">
        <v>153</v>
      </c>
      <c r="M12" s="240"/>
      <c r="N12" s="260" t="s">
        <v>153</v>
      </c>
      <c r="O12" s="260" t="s">
        <v>153</v>
      </c>
      <c r="P12" s="240" t="s">
        <v>153</v>
      </c>
      <c r="Q12" s="240" t="s">
        <v>139</v>
      </c>
      <c r="R12" s="240" t="s">
        <v>153</v>
      </c>
      <c r="S12" s="240" t="s">
        <v>153</v>
      </c>
      <c r="T12" s="236" t="s">
        <v>153</v>
      </c>
      <c r="U12" s="296">
        <f>SUM(B12:T12)</f>
        <v>940180</v>
      </c>
    </row>
    <row r="13" spans="1:21" ht="18.75" customHeight="1">
      <c r="A13" s="240">
        <v>320200</v>
      </c>
      <c r="B13" s="236">
        <v>44130</v>
      </c>
      <c r="C13" s="236" t="s">
        <v>153</v>
      </c>
      <c r="D13" s="236" t="s">
        <v>153</v>
      </c>
      <c r="E13" s="236" t="s">
        <v>153</v>
      </c>
      <c r="F13" s="240" t="s">
        <v>153</v>
      </c>
      <c r="G13" s="240" t="s">
        <v>153</v>
      </c>
      <c r="H13" s="240" t="s">
        <v>153</v>
      </c>
      <c r="I13" s="240" t="s">
        <v>153</v>
      </c>
      <c r="J13" s="257" t="s">
        <v>153</v>
      </c>
      <c r="K13" s="236" t="s">
        <v>153</v>
      </c>
      <c r="L13" s="261" t="s">
        <v>153</v>
      </c>
      <c r="M13" s="261"/>
      <c r="N13" s="240" t="s">
        <v>153</v>
      </c>
      <c r="O13" s="260" t="s">
        <v>153</v>
      </c>
      <c r="P13" s="240" t="s">
        <v>153</v>
      </c>
      <c r="Q13" s="240" t="s">
        <v>139</v>
      </c>
      <c r="R13" s="240" t="s">
        <v>153</v>
      </c>
      <c r="S13" s="235" t="s">
        <v>153</v>
      </c>
      <c r="T13" s="231" t="s">
        <v>139</v>
      </c>
      <c r="U13" s="296">
        <f>SUM(B13:T13)</f>
        <v>44130</v>
      </c>
    </row>
    <row r="14" spans="1:21" ht="18.75" customHeight="1">
      <c r="A14" s="240">
        <v>320300</v>
      </c>
      <c r="B14" s="262">
        <f>196518+4328+12800+100000+40000+47480+40000</f>
        <v>441126</v>
      </c>
      <c r="C14" s="236">
        <v>297596</v>
      </c>
      <c r="D14" s="236" t="s">
        <v>153</v>
      </c>
      <c r="E14" s="236">
        <v>145090</v>
      </c>
      <c r="F14" s="236">
        <f>16200+260680</f>
        <v>276880</v>
      </c>
      <c r="G14" s="297" t="s">
        <v>153</v>
      </c>
      <c r="H14" s="240" t="s">
        <v>153</v>
      </c>
      <c r="I14" s="240" t="s">
        <v>153</v>
      </c>
      <c r="J14" s="260" t="s">
        <v>153</v>
      </c>
      <c r="K14" s="231">
        <v>50000</v>
      </c>
      <c r="L14" s="240" t="s">
        <v>153</v>
      </c>
      <c r="M14" s="236"/>
      <c r="N14" s="260" t="s">
        <v>153</v>
      </c>
      <c r="O14" s="260">
        <v>78000</v>
      </c>
      <c r="P14" s="236">
        <v>630000</v>
      </c>
      <c r="Q14" s="260">
        <v>100000</v>
      </c>
      <c r="R14" s="240"/>
      <c r="S14" s="240" t="s">
        <v>153</v>
      </c>
      <c r="T14" s="236" t="s">
        <v>153</v>
      </c>
      <c r="U14" s="296">
        <f>SUM(B14:T14)</f>
        <v>2018692</v>
      </c>
    </row>
    <row r="15" spans="1:21" ht="18.75">
      <c r="A15" s="240">
        <v>320400</v>
      </c>
      <c r="B15" s="236">
        <v>42149.6</v>
      </c>
      <c r="C15" s="236">
        <v>8520</v>
      </c>
      <c r="D15" s="236" t="s">
        <v>153</v>
      </c>
      <c r="E15" s="236" t="s">
        <v>139</v>
      </c>
      <c r="F15" s="236" t="s">
        <v>139</v>
      </c>
      <c r="G15" s="236" t="s">
        <v>139</v>
      </c>
      <c r="H15" s="240" t="s">
        <v>153</v>
      </c>
      <c r="I15" s="240" t="s">
        <v>153</v>
      </c>
      <c r="J15" s="236" t="s">
        <v>139</v>
      </c>
      <c r="K15" s="236">
        <v>24640</v>
      </c>
      <c r="L15" s="240" t="s">
        <v>153</v>
      </c>
      <c r="M15" s="240"/>
      <c r="N15" s="260" t="s">
        <v>153</v>
      </c>
      <c r="O15" s="260" t="s">
        <v>153</v>
      </c>
      <c r="P15" s="264" t="s">
        <v>139</v>
      </c>
      <c r="Q15" s="265" t="s">
        <v>139</v>
      </c>
      <c r="R15" s="240" t="s">
        <v>153</v>
      </c>
      <c r="S15" s="266" t="s">
        <v>153</v>
      </c>
      <c r="T15" s="236" t="s">
        <v>153</v>
      </c>
      <c r="U15" s="296">
        <f>SUM(B15:T15)</f>
        <v>75309.6</v>
      </c>
    </row>
    <row r="16" spans="1:21" ht="18.75" customHeight="1" thickBot="1">
      <c r="A16" s="246" t="s">
        <v>236</v>
      </c>
      <c r="B16" s="334">
        <f>SUM(B12:B15)</f>
        <v>986769.6</v>
      </c>
      <c r="C16" s="334">
        <f>SUM(C12:C15)</f>
        <v>378432</v>
      </c>
      <c r="D16" s="318" t="s">
        <v>153</v>
      </c>
      <c r="E16" s="334">
        <f>SUM(E12:E15)</f>
        <v>145090</v>
      </c>
      <c r="F16" s="334">
        <f>SUM(F12:F15)</f>
        <v>276880</v>
      </c>
      <c r="G16" s="318" t="s">
        <v>153</v>
      </c>
      <c r="H16" s="318" t="s">
        <v>153</v>
      </c>
      <c r="I16" s="318" t="s">
        <v>153</v>
      </c>
      <c r="J16" s="318"/>
      <c r="K16" s="334">
        <f>SUM(K12:K15)</f>
        <v>483140</v>
      </c>
      <c r="L16" s="318" t="s">
        <v>153</v>
      </c>
      <c r="M16" s="334"/>
      <c r="N16" s="318" t="s">
        <v>153</v>
      </c>
      <c r="O16" s="334">
        <f>SUM(O14:O15)</f>
        <v>78000</v>
      </c>
      <c r="P16" s="334">
        <f>SUM(P12:P15)</f>
        <v>630000</v>
      </c>
      <c r="Q16" s="334">
        <f>SUM(Q12:Q15)</f>
        <v>100000</v>
      </c>
      <c r="R16" s="320" t="s">
        <v>153</v>
      </c>
      <c r="S16" s="322" t="s">
        <v>153</v>
      </c>
      <c r="T16" s="318" t="s">
        <v>153</v>
      </c>
      <c r="U16" s="323">
        <f>SUM(B16:T16)</f>
        <v>3078311.6</v>
      </c>
    </row>
    <row r="17" spans="1:21" ht="19.5" thickTop="1">
      <c r="A17" s="244">
        <v>533000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1"/>
      <c r="L17" s="235"/>
      <c r="M17" s="235"/>
      <c r="N17" s="235"/>
      <c r="O17" s="235"/>
      <c r="P17" s="251" t="s">
        <v>154</v>
      </c>
      <c r="Q17" s="235"/>
      <c r="R17" s="235"/>
      <c r="S17" s="235"/>
      <c r="T17" s="235"/>
      <c r="U17" s="235"/>
    </row>
    <row r="18" spans="1:21" ht="18.75">
      <c r="A18" s="240">
        <v>330100</v>
      </c>
      <c r="B18" s="236">
        <f>4170+95791</f>
        <v>99961</v>
      </c>
      <c r="C18" s="236">
        <v>32650</v>
      </c>
      <c r="D18" s="236" t="s">
        <v>153</v>
      </c>
      <c r="E18" s="236" t="s">
        <v>153</v>
      </c>
      <c r="F18" s="240" t="s">
        <v>153</v>
      </c>
      <c r="G18" s="240" t="s">
        <v>153</v>
      </c>
      <c r="H18" s="240" t="s">
        <v>153</v>
      </c>
      <c r="I18" s="240" t="s">
        <v>153</v>
      </c>
      <c r="J18" s="240" t="s">
        <v>153</v>
      </c>
      <c r="K18" s="236">
        <v>18740</v>
      </c>
      <c r="L18" s="236" t="s">
        <v>139</v>
      </c>
      <c r="M18" s="236"/>
      <c r="N18" s="240" t="s">
        <v>153</v>
      </c>
      <c r="O18" s="240" t="s">
        <v>153</v>
      </c>
      <c r="P18" s="240" t="s">
        <v>153</v>
      </c>
      <c r="Q18" s="240" t="s">
        <v>153</v>
      </c>
      <c r="R18" s="240" t="s">
        <v>153</v>
      </c>
      <c r="S18" s="240" t="s">
        <v>153</v>
      </c>
      <c r="T18" s="240" t="s">
        <v>153</v>
      </c>
      <c r="U18" s="236">
        <f>SUM(B18:T18)</f>
        <v>151351</v>
      </c>
    </row>
    <row r="19" spans="1:21" ht="18.75" customHeight="1">
      <c r="A19" s="240">
        <v>330200</v>
      </c>
      <c r="B19" s="236" t="s">
        <v>153</v>
      </c>
      <c r="C19" s="236" t="s">
        <v>153</v>
      </c>
      <c r="D19" s="236" t="s">
        <v>153</v>
      </c>
      <c r="E19" s="236" t="s">
        <v>153</v>
      </c>
      <c r="F19" s="240" t="s">
        <v>139</v>
      </c>
      <c r="G19" s="240" t="s">
        <v>139</v>
      </c>
      <c r="H19" s="240" t="s">
        <v>153</v>
      </c>
      <c r="I19" s="240" t="s">
        <v>153</v>
      </c>
      <c r="J19" s="240" t="s">
        <v>139</v>
      </c>
      <c r="K19" s="236" t="s">
        <v>153</v>
      </c>
      <c r="L19" s="236">
        <v>150000</v>
      </c>
      <c r="M19" s="236"/>
      <c r="N19" s="240" t="s">
        <v>153</v>
      </c>
      <c r="O19" s="240" t="s">
        <v>153</v>
      </c>
      <c r="P19" s="240" t="s">
        <v>153</v>
      </c>
      <c r="Q19" s="240" t="s">
        <v>153</v>
      </c>
      <c r="R19" s="240" t="s">
        <v>139</v>
      </c>
      <c r="S19" s="240" t="s">
        <v>153</v>
      </c>
      <c r="T19" s="240" t="s">
        <v>153</v>
      </c>
      <c r="U19" s="236">
        <f aca="true" t="shared" si="1" ref="U19:U28">SUM(B19:T19)</f>
        <v>150000</v>
      </c>
    </row>
    <row r="20" spans="1:21" ht="18.75">
      <c r="A20" s="240">
        <v>330300</v>
      </c>
      <c r="B20" s="236">
        <v>42000</v>
      </c>
      <c r="C20" s="240" t="s">
        <v>153</v>
      </c>
      <c r="D20" s="236" t="s">
        <v>153</v>
      </c>
      <c r="E20" s="236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40" t="s">
        <v>153</v>
      </c>
      <c r="M20" s="291"/>
      <c r="N20" s="240" t="s">
        <v>153</v>
      </c>
      <c r="O20" s="240" t="s">
        <v>153</v>
      </c>
      <c r="P20" s="240" t="s">
        <v>153</v>
      </c>
      <c r="Q20" s="240" t="s">
        <v>153</v>
      </c>
      <c r="R20" s="240" t="s">
        <v>153</v>
      </c>
      <c r="S20" s="240" t="s">
        <v>153</v>
      </c>
      <c r="T20" s="240" t="s">
        <v>153</v>
      </c>
      <c r="U20" s="236">
        <f t="shared" si="1"/>
        <v>42000</v>
      </c>
    </row>
    <row r="21" spans="1:21" ht="18.75" customHeight="1">
      <c r="A21" s="240">
        <v>330400</v>
      </c>
      <c r="B21" s="236" t="s">
        <v>139</v>
      </c>
      <c r="C21" s="240" t="s">
        <v>153</v>
      </c>
      <c r="D21" s="236" t="s">
        <v>153</v>
      </c>
      <c r="E21" s="236" t="s">
        <v>153</v>
      </c>
      <c r="F21" s="236">
        <v>1375832</v>
      </c>
      <c r="G21" s="260" t="s">
        <v>153</v>
      </c>
      <c r="H21" s="240" t="s">
        <v>153</v>
      </c>
      <c r="I21" s="240" t="s">
        <v>153</v>
      </c>
      <c r="J21" s="240" t="s">
        <v>153</v>
      </c>
      <c r="K21" s="240" t="s">
        <v>153</v>
      </c>
      <c r="L21" s="240" t="s">
        <v>153</v>
      </c>
      <c r="M21" s="240"/>
      <c r="N21" s="240" t="s">
        <v>153</v>
      </c>
      <c r="O21" s="240" t="s">
        <v>153</v>
      </c>
      <c r="P21" s="240" t="s">
        <v>153</v>
      </c>
      <c r="Q21" s="240" t="s">
        <v>153</v>
      </c>
      <c r="R21" s="240" t="s">
        <v>153</v>
      </c>
      <c r="S21" s="240" t="s">
        <v>153</v>
      </c>
      <c r="T21" s="240" t="s">
        <v>153</v>
      </c>
      <c r="U21" s="236">
        <f t="shared" si="1"/>
        <v>1375832</v>
      </c>
    </row>
    <row r="22" spans="1:21" ht="18.75">
      <c r="A22" s="240">
        <v>330500</v>
      </c>
      <c r="B22" s="236" t="s">
        <v>139</v>
      </c>
      <c r="C22" s="240" t="s">
        <v>153</v>
      </c>
      <c r="D22" s="236" t="s">
        <v>153</v>
      </c>
      <c r="E22" s="236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40" t="s">
        <v>153</v>
      </c>
      <c r="L22" s="240" t="s">
        <v>153</v>
      </c>
      <c r="M22" s="240"/>
      <c r="N22" s="236" t="s">
        <v>153</v>
      </c>
      <c r="O22" s="240" t="s">
        <v>153</v>
      </c>
      <c r="P22" s="240" t="s">
        <v>153</v>
      </c>
      <c r="Q22" s="240" t="s">
        <v>153</v>
      </c>
      <c r="R22" s="236" t="s">
        <v>139</v>
      </c>
      <c r="S22" s="240" t="s">
        <v>153</v>
      </c>
      <c r="T22" s="240" t="s">
        <v>153</v>
      </c>
      <c r="U22" s="236">
        <f t="shared" si="1"/>
        <v>0</v>
      </c>
    </row>
    <row r="23" spans="1:21" ht="18.75" customHeight="1">
      <c r="A23" s="240">
        <v>330600</v>
      </c>
      <c r="B23" s="236" t="s">
        <v>153</v>
      </c>
      <c r="C23" s="236" t="s">
        <v>153</v>
      </c>
      <c r="D23" s="236" t="s">
        <v>153</v>
      </c>
      <c r="E23" s="236" t="s">
        <v>153</v>
      </c>
      <c r="F23" s="236" t="s">
        <v>153</v>
      </c>
      <c r="G23" s="236" t="s">
        <v>153</v>
      </c>
      <c r="H23" s="240" t="s">
        <v>153</v>
      </c>
      <c r="I23" s="240" t="s">
        <v>153</v>
      </c>
      <c r="J23" s="236" t="s">
        <v>153</v>
      </c>
      <c r="K23" s="236" t="s">
        <v>153</v>
      </c>
      <c r="L23" s="236">
        <v>556932.5</v>
      </c>
      <c r="M23" s="236"/>
      <c r="N23" s="236" t="s">
        <v>153</v>
      </c>
      <c r="O23" s="240" t="s">
        <v>153</v>
      </c>
      <c r="P23" s="236" t="s">
        <v>153</v>
      </c>
      <c r="Q23" s="240" t="s">
        <v>153</v>
      </c>
      <c r="R23" s="240" t="s">
        <v>153</v>
      </c>
      <c r="S23" s="240" t="s">
        <v>153</v>
      </c>
      <c r="T23" s="240" t="s">
        <v>153</v>
      </c>
      <c r="U23" s="236">
        <f t="shared" si="1"/>
        <v>556932.5</v>
      </c>
    </row>
    <row r="24" spans="1:21" ht="18.75">
      <c r="A24" s="240">
        <v>330800</v>
      </c>
      <c r="B24" s="236">
        <v>132400</v>
      </c>
      <c r="C24" s="240" t="s">
        <v>153</v>
      </c>
      <c r="D24" s="236" t="s">
        <v>153</v>
      </c>
      <c r="E24" s="236" t="s">
        <v>153</v>
      </c>
      <c r="F24" s="240" t="s">
        <v>153</v>
      </c>
      <c r="G24" s="240" t="s">
        <v>153</v>
      </c>
      <c r="H24" s="240" t="s">
        <v>153</v>
      </c>
      <c r="I24" s="236" t="s">
        <v>139</v>
      </c>
      <c r="J24" s="240"/>
      <c r="K24" s="240" t="s">
        <v>153</v>
      </c>
      <c r="L24" s="240" t="s">
        <v>153</v>
      </c>
      <c r="M24" s="240"/>
      <c r="N24" s="240" t="s">
        <v>153</v>
      </c>
      <c r="O24" s="240" t="s">
        <v>153</v>
      </c>
      <c r="P24" s="236" t="s">
        <v>153</v>
      </c>
      <c r="Q24" s="240" t="s">
        <v>153</v>
      </c>
      <c r="R24" s="260">
        <v>600000</v>
      </c>
      <c r="S24" s="240" t="s">
        <v>153</v>
      </c>
      <c r="T24" s="240" t="s">
        <v>153</v>
      </c>
      <c r="U24" s="236">
        <f t="shared" si="1"/>
        <v>732400</v>
      </c>
    </row>
    <row r="25" spans="1:21" ht="18.75">
      <c r="A25" s="240">
        <v>330900</v>
      </c>
      <c r="B25" s="236" t="s">
        <v>153</v>
      </c>
      <c r="C25" s="236" t="s">
        <v>153</v>
      </c>
      <c r="D25" s="236" t="s">
        <v>153</v>
      </c>
      <c r="E25" s="236" t="s">
        <v>153</v>
      </c>
      <c r="F25" s="236" t="s">
        <v>153</v>
      </c>
      <c r="G25" s="236" t="s">
        <v>153</v>
      </c>
      <c r="H25" s="240" t="s">
        <v>153</v>
      </c>
      <c r="I25" s="260" t="s">
        <v>153</v>
      </c>
      <c r="J25" s="236" t="s">
        <v>153</v>
      </c>
      <c r="K25" s="236" t="s">
        <v>153</v>
      </c>
      <c r="L25" s="236">
        <v>30000</v>
      </c>
      <c r="M25" s="236"/>
      <c r="N25" s="236" t="s">
        <v>153</v>
      </c>
      <c r="O25" s="240" t="s">
        <v>153</v>
      </c>
      <c r="P25" s="236" t="s">
        <v>139</v>
      </c>
      <c r="Q25" s="236" t="s">
        <v>153</v>
      </c>
      <c r="R25" s="236" t="s">
        <v>153</v>
      </c>
      <c r="S25" s="236" t="s">
        <v>153</v>
      </c>
      <c r="T25" s="240" t="s">
        <v>153</v>
      </c>
      <c r="U25" s="236">
        <f t="shared" si="1"/>
        <v>30000</v>
      </c>
    </row>
    <row r="26" spans="1:21" ht="18.75">
      <c r="A26" s="240">
        <v>331100</v>
      </c>
      <c r="B26" s="236" t="s">
        <v>153</v>
      </c>
      <c r="C26" s="236"/>
      <c r="D26" s="236" t="s">
        <v>153</v>
      </c>
      <c r="E26" s="236" t="s">
        <v>153</v>
      </c>
      <c r="F26" s="240" t="s">
        <v>153</v>
      </c>
      <c r="G26" s="240" t="s">
        <v>153</v>
      </c>
      <c r="H26" s="240" t="s">
        <v>153</v>
      </c>
      <c r="I26" s="240" t="s">
        <v>153</v>
      </c>
      <c r="J26" s="240" t="s">
        <v>153</v>
      </c>
      <c r="K26" s="236" t="s">
        <v>153</v>
      </c>
      <c r="L26" s="240" t="s">
        <v>153</v>
      </c>
      <c r="M26" s="240"/>
      <c r="N26" s="240" t="s">
        <v>153</v>
      </c>
      <c r="O26" s="240" t="s">
        <v>153</v>
      </c>
      <c r="P26" s="240" t="s">
        <v>153</v>
      </c>
      <c r="Q26" s="240" t="s">
        <v>153</v>
      </c>
      <c r="R26" s="240" t="s">
        <v>153</v>
      </c>
      <c r="S26" s="236" t="s">
        <v>139</v>
      </c>
      <c r="T26" s="240" t="s">
        <v>153</v>
      </c>
      <c r="U26" s="236">
        <f t="shared" si="1"/>
        <v>0</v>
      </c>
    </row>
    <row r="27" spans="1:21" ht="18.75">
      <c r="A27" s="240">
        <v>331300</v>
      </c>
      <c r="B27" s="236" t="s">
        <v>153</v>
      </c>
      <c r="C27" s="236" t="s">
        <v>153</v>
      </c>
      <c r="D27" s="236" t="s">
        <v>153</v>
      </c>
      <c r="E27" s="236" t="s">
        <v>153</v>
      </c>
      <c r="F27" s="236" t="s">
        <v>153</v>
      </c>
      <c r="G27" s="236" t="s">
        <v>139</v>
      </c>
      <c r="H27" s="240" t="s">
        <v>153</v>
      </c>
      <c r="I27" s="240" t="s">
        <v>153</v>
      </c>
      <c r="J27" s="240" t="s">
        <v>153</v>
      </c>
      <c r="K27" s="240" t="s">
        <v>153</v>
      </c>
      <c r="L27" s="240" t="s">
        <v>153</v>
      </c>
      <c r="M27" s="240"/>
      <c r="N27" s="240" t="s">
        <v>153</v>
      </c>
      <c r="O27" s="240" t="s">
        <v>153</v>
      </c>
      <c r="P27" s="260">
        <v>20000</v>
      </c>
      <c r="Q27" s="260" t="s">
        <v>153</v>
      </c>
      <c r="R27" s="260" t="s">
        <v>153</v>
      </c>
      <c r="S27" s="236" t="s">
        <v>153</v>
      </c>
      <c r="T27" s="240" t="s">
        <v>153</v>
      </c>
      <c r="U27" s="236">
        <f t="shared" si="1"/>
        <v>20000</v>
      </c>
    </row>
    <row r="28" spans="1:21" ht="18.75">
      <c r="A28" s="240">
        <v>331400</v>
      </c>
      <c r="B28" s="236">
        <v>24965</v>
      </c>
      <c r="C28" s="260">
        <v>18410</v>
      </c>
      <c r="D28" s="236" t="s">
        <v>153</v>
      </c>
      <c r="E28" s="236" t="s">
        <v>153</v>
      </c>
      <c r="F28" s="236" t="s">
        <v>153</v>
      </c>
      <c r="G28" s="236" t="s">
        <v>153</v>
      </c>
      <c r="H28" s="240" t="s">
        <v>153</v>
      </c>
      <c r="I28" s="240" t="s">
        <v>153</v>
      </c>
      <c r="J28" s="240" t="s">
        <v>153</v>
      </c>
      <c r="K28" s="236">
        <v>40000</v>
      </c>
      <c r="L28" s="240" t="s">
        <v>153</v>
      </c>
      <c r="M28" s="240"/>
      <c r="N28" s="240" t="s">
        <v>153</v>
      </c>
      <c r="O28" s="240" t="s">
        <v>153</v>
      </c>
      <c r="P28" s="240" t="s">
        <v>153</v>
      </c>
      <c r="Q28" s="240" t="s">
        <v>153</v>
      </c>
      <c r="R28" s="240" t="s">
        <v>153</v>
      </c>
      <c r="S28" s="236" t="s">
        <v>153</v>
      </c>
      <c r="T28" s="240" t="s">
        <v>153</v>
      </c>
      <c r="U28" s="236">
        <f t="shared" si="1"/>
        <v>83375</v>
      </c>
    </row>
    <row r="29" spans="1:21" ht="24.75" customHeight="1" thickBot="1">
      <c r="A29" s="246" t="s">
        <v>236</v>
      </c>
      <c r="B29" s="334">
        <f>SUM(B18:B28)</f>
        <v>299326</v>
      </c>
      <c r="C29" s="335">
        <f>SUM(C18:C28)</f>
        <v>51060</v>
      </c>
      <c r="D29" s="318" t="s">
        <v>153</v>
      </c>
      <c r="E29" s="318" t="s">
        <v>153</v>
      </c>
      <c r="F29" s="334">
        <f>SUM(F18:F28)</f>
        <v>1375832</v>
      </c>
      <c r="G29" s="318" t="s">
        <v>153</v>
      </c>
      <c r="H29" s="320" t="s">
        <v>153</v>
      </c>
      <c r="I29" s="324" t="s">
        <v>153</v>
      </c>
      <c r="J29" s="318" t="s">
        <v>153</v>
      </c>
      <c r="K29" s="334">
        <f>SUM(K18:K28)</f>
        <v>58740</v>
      </c>
      <c r="L29" s="334">
        <f>SUM(L18:L28)</f>
        <v>736932.5</v>
      </c>
      <c r="M29" s="318"/>
      <c r="N29" s="318" t="s">
        <v>153</v>
      </c>
      <c r="O29" s="320" t="s">
        <v>153</v>
      </c>
      <c r="P29" s="334">
        <f>SUM(P18:P28)</f>
        <v>20000</v>
      </c>
      <c r="Q29" s="318" t="s">
        <v>153</v>
      </c>
      <c r="R29" s="334">
        <f>SUM(R18:R27)</f>
        <v>600000</v>
      </c>
      <c r="S29" s="318" t="s">
        <v>153</v>
      </c>
      <c r="T29" s="318" t="s">
        <v>153</v>
      </c>
      <c r="U29" s="318">
        <f>SUM(B29:T29)</f>
        <v>3141890.5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selection activeCell="Q13" sqref="Q13"/>
    </sheetView>
  </sheetViews>
  <sheetFormatPr defaultColWidth="9.140625" defaultRowHeight="21.75"/>
  <cols>
    <col min="1" max="1" width="9.140625" style="54" customWidth="1"/>
    <col min="2" max="2" width="9.28125" style="54" bestFit="1" customWidth="1"/>
    <col min="3" max="3" width="5.28125" style="54" customWidth="1"/>
    <col min="4" max="4" width="5.7109375" style="54" customWidth="1"/>
    <col min="5" max="5" width="8.00390625" style="54" customWidth="1"/>
    <col min="6" max="6" width="10.00390625" style="54" bestFit="1" customWidth="1"/>
    <col min="7" max="7" width="8.00390625" style="54" customWidth="1"/>
    <col min="8" max="8" width="7.421875" style="54" customWidth="1"/>
    <col min="9" max="9" width="5.140625" style="54" customWidth="1"/>
    <col min="10" max="10" width="6.57421875" style="54" customWidth="1"/>
    <col min="11" max="11" width="8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19" width="8.8515625" style="54" customWidth="1"/>
    <col min="20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2" t="s">
        <v>215</v>
      </c>
      <c r="B1" s="472" t="s">
        <v>216</v>
      </c>
      <c r="C1" s="473"/>
      <c r="D1" s="473" t="s">
        <v>156</v>
      </c>
      <c r="E1" s="473"/>
      <c r="F1" s="471" t="s">
        <v>157</v>
      </c>
      <c r="G1" s="472"/>
      <c r="H1" s="471" t="s">
        <v>158</v>
      </c>
      <c r="I1" s="472"/>
      <c r="J1" s="237" t="s">
        <v>159</v>
      </c>
      <c r="K1" s="471" t="s">
        <v>160</v>
      </c>
      <c r="L1" s="474"/>
      <c r="M1" s="472"/>
      <c r="N1" s="473" t="s">
        <v>161</v>
      </c>
      <c r="O1" s="473"/>
      <c r="P1" s="473" t="s">
        <v>162</v>
      </c>
      <c r="Q1" s="473"/>
      <c r="R1" s="471" t="s">
        <v>163</v>
      </c>
      <c r="S1" s="472"/>
      <c r="T1" s="253" t="s">
        <v>164</v>
      </c>
      <c r="U1" s="475" t="s">
        <v>241</v>
      </c>
    </row>
    <row r="2" spans="1:21" ht="31.5">
      <c r="A2" s="230" t="s">
        <v>242</v>
      </c>
      <c r="B2" s="271" t="s">
        <v>218</v>
      </c>
      <c r="C2" s="271" t="s">
        <v>219</v>
      </c>
      <c r="D2" s="271" t="s">
        <v>220</v>
      </c>
      <c r="E2" s="271" t="s">
        <v>221</v>
      </c>
      <c r="F2" s="271" t="s">
        <v>223</v>
      </c>
      <c r="G2" s="271" t="s">
        <v>243</v>
      </c>
      <c r="H2" s="271" t="s">
        <v>224</v>
      </c>
      <c r="I2" s="271" t="s">
        <v>225</v>
      </c>
      <c r="J2" s="271" t="s">
        <v>226</v>
      </c>
      <c r="K2" s="271" t="s">
        <v>227</v>
      </c>
      <c r="L2" s="271" t="s">
        <v>228</v>
      </c>
      <c r="M2" s="271" t="s">
        <v>263</v>
      </c>
      <c r="N2" s="271" t="s">
        <v>229</v>
      </c>
      <c r="O2" s="271" t="s">
        <v>230</v>
      </c>
      <c r="P2" s="271" t="s">
        <v>231</v>
      </c>
      <c r="Q2" s="272" t="s">
        <v>232</v>
      </c>
      <c r="R2" s="271" t="s">
        <v>233</v>
      </c>
      <c r="S2" s="271" t="s">
        <v>234</v>
      </c>
      <c r="T2" s="273" t="s">
        <v>235</v>
      </c>
      <c r="U2" s="477"/>
    </row>
    <row r="3" spans="1:21" ht="18.75">
      <c r="A3" s="275" t="s">
        <v>18</v>
      </c>
      <c r="B3" s="275"/>
      <c r="C3" s="276"/>
      <c r="D3" s="277"/>
      <c r="E3" s="276"/>
      <c r="F3" s="277"/>
      <c r="G3" s="276"/>
      <c r="H3" s="277"/>
      <c r="I3" s="276"/>
      <c r="J3" s="277"/>
      <c r="K3" s="276"/>
      <c r="L3" s="276"/>
      <c r="M3" s="277"/>
      <c r="N3" s="276"/>
      <c r="O3" s="276"/>
      <c r="P3" s="277"/>
      <c r="Q3" s="275"/>
      <c r="R3" s="276"/>
      <c r="S3" s="276"/>
      <c r="T3" s="278"/>
      <c r="U3" s="476"/>
    </row>
    <row r="4" spans="1:21" ht="18.75">
      <c r="A4" s="239">
        <v>534000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5"/>
      <c r="R4" s="276"/>
      <c r="S4" s="276"/>
      <c r="T4" s="279"/>
      <c r="U4" s="276"/>
    </row>
    <row r="5" spans="1:21" ht="18.75">
      <c r="A5" s="240">
        <v>340100</v>
      </c>
      <c r="B5" s="236">
        <v>323183.35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40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/>
      <c r="N5" s="240" t="s">
        <v>153</v>
      </c>
      <c r="O5" s="240" t="s">
        <v>153</v>
      </c>
      <c r="P5" s="240" t="s">
        <v>153</v>
      </c>
      <c r="Q5" s="257" t="s">
        <v>153</v>
      </c>
      <c r="R5" s="240" t="s">
        <v>153</v>
      </c>
      <c r="S5" s="240" t="s">
        <v>153</v>
      </c>
      <c r="T5" s="240" t="s">
        <v>153</v>
      </c>
      <c r="U5" s="236">
        <f>SUM(B5:T5)</f>
        <v>323183.35</v>
      </c>
    </row>
    <row r="6" spans="1:21" ht="18.75">
      <c r="A6" s="240">
        <v>340300</v>
      </c>
      <c r="B6" s="236">
        <v>3611.14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40"/>
      <c r="N6" s="240" t="s">
        <v>153</v>
      </c>
      <c r="O6" s="240" t="s">
        <v>153</v>
      </c>
      <c r="P6" s="240" t="s">
        <v>153</v>
      </c>
      <c r="Q6" s="257" t="s">
        <v>153</v>
      </c>
      <c r="R6" s="240" t="s">
        <v>153</v>
      </c>
      <c r="S6" s="240" t="s">
        <v>153</v>
      </c>
      <c r="T6" s="240" t="s">
        <v>153</v>
      </c>
      <c r="U6" s="236">
        <f>SUM(B6:T6)</f>
        <v>3611.14</v>
      </c>
    </row>
    <row r="7" spans="1:21" ht="18.75">
      <c r="A7" s="240">
        <v>340400</v>
      </c>
      <c r="B7" s="236">
        <v>9722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36" t="s">
        <v>153</v>
      </c>
      <c r="L7" s="240" t="s">
        <v>153</v>
      </c>
      <c r="M7" s="240"/>
      <c r="N7" s="240" t="s">
        <v>153</v>
      </c>
      <c r="O7" s="240" t="s">
        <v>153</v>
      </c>
      <c r="P7" s="240" t="s">
        <v>153</v>
      </c>
      <c r="Q7" s="257" t="s">
        <v>153</v>
      </c>
      <c r="R7" s="240" t="s">
        <v>153</v>
      </c>
      <c r="S7" s="240" t="s">
        <v>153</v>
      </c>
      <c r="T7" s="240" t="s">
        <v>153</v>
      </c>
      <c r="U7" s="236">
        <f>SUM(B7:T7)</f>
        <v>9722</v>
      </c>
    </row>
    <row r="8" spans="1:21" ht="18.75">
      <c r="A8" s="240">
        <v>340500</v>
      </c>
      <c r="B8" s="236">
        <v>64067.37</v>
      </c>
      <c r="C8" s="240" t="s">
        <v>153</v>
      </c>
      <c r="D8" s="240" t="s">
        <v>153</v>
      </c>
      <c r="E8" s="316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/>
      <c r="N8" s="240" t="s">
        <v>153</v>
      </c>
      <c r="O8" s="240" t="s">
        <v>153</v>
      </c>
      <c r="P8" s="240" t="s">
        <v>153</v>
      </c>
      <c r="Q8" s="257" t="s">
        <v>153</v>
      </c>
      <c r="R8" s="240" t="s">
        <v>153</v>
      </c>
      <c r="S8" s="240" t="s">
        <v>153</v>
      </c>
      <c r="T8" s="240" t="s">
        <v>153</v>
      </c>
      <c r="U8" s="236">
        <f>SUM(B8:T8)</f>
        <v>64067.37</v>
      </c>
    </row>
    <row r="9" spans="1:21" ht="19.5" thickBot="1">
      <c r="A9" s="246" t="s">
        <v>236</v>
      </c>
      <c r="B9" s="334">
        <f>SUM(B5:B8)</f>
        <v>400583.86</v>
      </c>
      <c r="C9" s="246" t="s">
        <v>153</v>
      </c>
      <c r="D9" s="246" t="s">
        <v>153</v>
      </c>
      <c r="E9" s="246" t="s">
        <v>153</v>
      </c>
      <c r="F9" s="246" t="s">
        <v>153</v>
      </c>
      <c r="G9" s="246" t="s">
        <v>153</v>
      </c>
      <c r="H9" s="246" t="s">
        <v>153</v>
      </c>
      <c r="I9" s="246" t="s">
        <v>153</v>
      </c>
      <c r="J9" s="246" t="s">
        <v>153</v>
      </c>
      <c r="K9" s="243" t="s">
        <v>153</v>
      </c>
      <c r="L9" s="246" t="s">
        <v>153</v>
      </c>
      <c r="M9" s="246"/>
      <c r="N9" s="246" t="s">
        <v>153</v>
      </c>
      <c r="O9" s="246" t="s">
        <v>153</v>
      </c>
      <c r="P9" s="246" t="s">
        <v>153</v>
      </c>
      <c r="Q9" s="282" t="s">
        <v>153</v>
      </c>
      <c r="R9" s="246" t="s">
        <v>153</v>
      </c>
      <c r="S9" s="246" t="s">
        <v>153</v>
      </c>
      <c r="T9" s="246" t="s">
        <v>153</v>
      </c>
      <c r="U9" s="295">
        <f>SUM(B9:T9)</f>
        <v>400583.86</v>
      </c>
    </row>
    <row r="10" spans="1:21" ht="19.5" thickTop="1">
      <c r="A10" s="244">
        <v>561000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83" t="s">
        <v>154</v>
      </c>
      <c r="R10" s="235"/>
      <c r="S10" s="235"/>
      <c r="T10" s="284"/>
      <c r="U10" s="298"/>
    </row>
    <row r="11" spans="1:21" ht="18.75">
      <c r="A11" s="240">
        <v>610100</v>
      </c>
      <c r="B11" s="236">
        <v>12000</v>
      </c>
      <c r="C11" s="240"/>
      <c r="D11" s="240"/>
      <c r="E11" s="240"/>
      <c r="F11" s="240"/>
      <c r="G11" s="240"/>
      <c r="H11" s="255"/>
      <c r="I11" s="240"/>
      <c r="J11" s="240"/>
      <c r="K11" s="240"/>
      <c r="L11" s="240"/>
      <c r="M11" s="240"/>
      <c r="N11" s="240"/>
      <c r="O11" s="240"/>
      <c r="P11" s="240"/>
      <c r="Q11" s="233"/>
      <c r="R11" s="240"/>
      <c r="S11" s="240"/>
      <c r="T11" s="261"/>
      <c r="U11" s="299">
        <f>SUM(B11:T11)</f>
        <v>12000</v>
      </c>
    </row>
    <row r="12" spans="1:21" ht="18" customHeight="1">
      <c r="A12" s="240">
        <v>610200</v>
      </c>
      <c r="B12" s="236">
        <v>34000</v>
      </c>
      <c r="C12" s="240" t="s">
        <v>153</v>
      </c>
      <c r="D12" s="240" t="s">
        <v>153</v>
      </c>
      <c r="E12" s="240" t="s">
        <v>153</v>
      </c>
      <c r="F12" s="236">
        <v>1431000</v>
      </c>
      <c r="G12" s="236">
        <v>5000</v>
      </c>
      <c r="H12" s="236" t="s">
        <v>153</v>
      </c>
      <c r="I12" s="240" t="s">
        <v>153</v>
      </c>
      <c r="J12" s="240" t="s">
        <v>153</v>
      </c>
      <c r="K12" s="240" t="s">
        <v>153</v>
      </c>
      <c r="L12" s="254">
        <v>2283000</v>
      </c>
      <c r="M12" s="240"/>
      <c r="N12" s="240" t="s">
        <v>153</v>
      </c>
      <c r="O12" s="236"/>
      <c r="P12" s="240" t="s">
        <v>153</v>
      </c>
      <c r="Q12" s="233">
        <v>69500</v>
      </c>
      <c r="R12" s="240" t="s">
        <v>153</v>
      </c>
      <c r="S12" s="240" t="s">
        <v>153</v>
      </c>
      <c r="T12" s="261" t="s">
        <v>153</v>
      </c>
      <c r="U12" s="236">
        <f>SUM(B12:T12)</f>
        <v>3822500</v>
      </c>
    </row>
    <row r="13" spans="1:21" ht="18.75">
      <c r="A13" s="240">
        <v>610400</v>
      </c>
      <c r="B13" s="236" t="s">
        <v>153</v>
      </c>
      <c r="C13" s="240" t="s">
        <v>153</v>
      </c>
      <c r="D13" s="236" t="s">
        <v>153</v>
      </c>
      <c r="E13" s="260" t="s">
        <v>153</v>
      </c>
      <c r="F13" s="260" t="s">
        <v>153</v>
      </c>
      <c r="G13" s="236" t="s">
        <v>153</v>
      </c>
      <c r="H13" s="236"/>
      <c r="I13" s="240" t="s">
        <v>153</v>
      </c>
      <c r="J13" s="236" t="s">
        <v>153</v>
      </c>
      <c r="K13" s="240" t="s">
        <v>153</v>
      </c>
      <c r="L13" s="240" t="s">
        <v>153</v>
      </c>
      <c r="M13" s="240"/>
      <c r="N13" s="240" t="s">
        <v>153</v>
      </c>
      <c r="O13" s="260">
        <v>250000</v>
      </c>
      <c r="P13" s="236" t="s">
        <v>153</v>
      </c>
      <c r="Q13" s="233">
        <v>0</v>
      </c>
      <c r="R13" s="240" t="s">
        <v>153</v>
      </c>
      <c r="S13" s="240" t="s">
        <v>153</v>
      </c>
      <c r="T13" s="261" t="s">
        <v>153</v>
      </c>
      <c r="U13" s="231">
        <f>SUM(B13:T13)</f>
        <v>250000</v>
      </c>
    </row>
    <row r="14" spans="1:21" ht="18" customHeight="1" thickBot="1">
      <c r="A14" s="246" t="s">
        <v>236</v>
      </c>
      <c r="B14" s="334">
        <f>SUM(B11:B13)</f>
        <v>46000</v>
      </c>
      <c r="C14" s="318" t="s">
        <v>153</v>
      </c>
      <c r="D14" s="318" t="s">
        <v>153</v>
      </c>
      <c r="E14" s="318" t="s">
        <v>153</v>
      </c>
      <c r="F14" s="334">
        <f>SUM(F12:F13)</f>
        <v>1431000</v>
      </c>
      <c r="G14" s="334">
        <f>SUM(G12:G13)</f>
        <v>5000</v>
      </c>
      <c r="H14" s="334" t="s">
        <v>153</v>
      </c>
      <c r="I14" s="318" t="s">
        <v>153</v>
      </c>
      <c r="J14" s="318" t="s">
        <v>153</v>
      </c>
      <c r="K14" s="318" t="s">
        <v>153</v>
      </c>
      <c r="L14" s="334">
        <f>SUM(L12:L13)</f>
        <v>2283000</v>
      </c>
      <c r="M14" s="318"/>
      <c r="N14" s="318" t="s">
        <v>153</v>
      </c>
      <c r="O14" s="334">
        <f>SUM(O12:O13)</f>
        <v>250000</v>
      </c>
      <c r="P14" s="318" t="s">
        <v>153</v>
      </c>
      <c r="Q14" s="334">
        <f>SUM(Q12:Q13)</f>
        <v>69500</v>
      </c>
      <c r="R14" s="318" t="s">
        <v>153</v>
      </c>
      <c r="S14" s="318" t="s">
        <v>153</v>
      </c>
      <c r="T14" s="318" t="s">
        <v>153</v>
      </c>
      <c r="U14" s="318">
        <f>SUM(B14:T14)</f>
        <v>4084500</v>
      </c>
    </row>
    <row r="15" spans="1:21" ht="19.5" thickTop="1">
      <c r="A15" s="244">
        <v>541000</v>
      </c>
      <c r="B15" s="231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83"/>
      <c r="R15" s="235"/>
      <c r="S15" s="235"/>
      <c r="T15" s="284"/>
      <c r="U15" s="231"/>
    </row>
    <row r="16" spans="1:21" ht="18.75">
      <c r="A16" s="240">
        <v>410100</v>
      </c>
      <c r="B16" s="236">
        <v>8000</v>
      </c>
      <c r="C16" s="236" t="s">
        <v>153</v>
      </c>
      <c r="D16" s="240" t="s">
        <v>153</v>
      </c>
      <c r="E16" s="240" t="s">
        <v>153</v>
      </c>
      <c r="F16" s="240" t="s">
        <v>153</v>
      </c>
      <c r="G16" s="240" t="s">
        <v>153</v>
      </c>
      <c r="H16" s="240" t="s">
        <v>153</v>
      </c>
      <c r="I16" s="240" t="s">
        <v>153</v>
      </c>
      <c r="J16" s="240" t="s">
        <v>153</v>
      </c>
      <c r="K16" s="240" t="s">
        <v>153</v>
      </c>
      <c r="L16" s="240" t="s">
        <v>153</v>
      </c>
      <c r="M16" s="240" t="s">
        <v>153</v>
      </c>
      <c r="N16" s="240" t="s">
        <v>153</v>
      </c>
      <c r="O16" s="240" t="s">
        <v>153</v>
      </c>
      <c r="P16" s="240" t="s">
        <v>153</v>
      </c>
      <c r="Q16" s="257" t="s">
        <v>153</v>
      </c>
      <c r="R16" s="240" t="s">
        <v>153</v>
      </c>
      <c r="S16" s="240" t="s">
        <v>153</v>
      </c>
      <c r="T16" s="261" t="s">
        <v>153</v>
      </c>
      <c r="U16" s="231">
        <f aca="true" t="shared" si="0" ref="U16:U22">SUM(B16:T16)</f>
        <v>8000</v>
      </c>
    </row>
    <row r="17" spans="1:21" ht="18.75">
      <c r="A17" s="240">
        <v>410300</v>
      </c>
      <c r="B17" s="236" t="s">
        <v>153</v>
      </c>
      <c r="C17" s="236" t="s">
        <v>153</v>
      </c>
      <c r="D17" s="240" t="s">
        <v>153</v>
      </c>
      <c r="E17" s="240" t="s">
        <v>153</v>
      </c>
      <c r="F17" s="240" t="s">
        <v>153</v>
      </c>
      <c r="G17" s="240" t="s">
        <v>153</v>
      </c>
      <c r="H17" s="240" t="s">
        <v>153</v>
      </c>
      <c r="I17" s="240"/>
      <c r="J17" s="240"/>
      <c r="K17" s="240"/>
      <c r="L17" s="240" t="s">
        <v>153</v>
      </c>
      <c r="M17" s="236" t="s">
        <v>153</v>
      </c>
      <c r="N17" s="240"/>
      <c r="O17" s="240"/>
      <c r="P17" s="240"/>
      <c r="Q17" s="257"/>
      <c r="R17" s="240"/>
      <c r="S17" s="240"/>
      <c r="T17" s="261"/>
      <c r="U17" s="231">
        <f t="shared" si="0"/>
        <v>0</v>
      </c>
    </row>
    <row r="18" spans="1:21" ht="18.75">
      <c r="A18" s="240">
        <v>410400</v>
      </c>
      <c r="B18" s="236" t="s">
        <v>153</v>
      </c>
      <c r="C18" s="236" t="s">
        <v>153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 t="s">
        <v>153</v>
      </c>
      <c r="L18" s="236">
        <f>94500+1500</f>
        <v>96000</v>
      </c>
      <c r="M18" s="236" t="s">
        <v>153</v>
      </c>
      <c r="N18" s="240" t="s">
        <v>153</v>
      </c>
      <c r="O18" s="240" t="s">
        <v>153</v>
      </c>
      <c r="P18" s="240" t="s">
        <v>153</v>
      </c>
      <c r="Q18" s="240" t="s">
        <v>153</v>
      </c>
      <c r="R18" s="240" t="s">
        <v>153</v>
      </c>
      <c r="S18" s="260" t="s">
        <v>153</v>
      </c>
      <c r="T18" s="261" t="s">
        <v>153</v>
      </c>
      <c r="U18" s="231">
        <f t="shared" si="0"/>
        <v>96000</v>
      </c>
    </row>
    <row r="19" spans="1:21" ht="18.75">
      <c r="A19" s="240">
        <v>410600</v>
      </c>
      <c r="B19" s="236" t="s">
        <v>153</v>
      </c>
      <c r="C19" s="240" t="s">
        <v>153</v>
      </c>
      <c r="D19" s="240" t="s">
        <v>153</v>
      </c>
      <c r="E19" s="240" t="s">
        <v>153</v>
      </c>
      <c r="F19" s="240" t="s">
        <v>153</v>
      </c>
      <c r="G19" s="240" t="s">
        <v>153</v>
      </c>
      <c r="H19" s="240" t="s">
        <v>153</v>
      </c>
      <c r="I19" s="240" t="s">
        <v>153</v>
      </c>
      <c r="J19" s="240" t="s">
        <v>153</v>
      </c>
      <c r="K19" s="236" t="s">
        <v>153</v>
      </c>
      <c r="L19" s="236" t="s">
        <v>153</v>
      </c>
      <c r="M19" s="236" t="s">
        <v>153</v>
      </c>
      <c r="N19" s="240" t="s">
        <v>153</v>
      </c>
      <c r="O19" s="240" t="s">
        <v>153</v>
      </c>
      <c r="P19" s="240" t="s">
        <v>153</v>
      </c>
      <c r="Q19" s="257" t="s">
        <v>153</v>
      </c>
      <c r="R19" s="240" t="s">
        <v>153</v>
      </c>
      <c r="S19" s="240" t="s">
        <v>153</v>
      </c>
      <c r="T19" s="261" t="s">
        <v>153</v>
      </c>
      <c r="U19" s="231">
        <f t="shared" si="0"/>
        <v>0</v>
      </c>
    </row>
    <row r="20" spans="1:21" ht="18.75">
      <c r="A20" s="240">
        <v>411300</v>
      </c>
      <c r="B20" s="236" t="s">
        <v>153</v>
      </c>
      <c r="C20" s="236" t="s">
        <v>153</v>
      </c>
      <c r="D20" s="240" t="s">
        <v>153</v>
      </c>
      <c r="E20" s="240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36" t="s">
        <v>153</v>
      </c>
      <c r="M20" s="236" t="s">
        <v>153</v>
      </c>
      <c r="N20" s="240" t="s">
        <v>153</v>
      </c>
      <c r="O20" s="240" t="s">
        <v>153</v>
      </c>
      <c r="P20" s="240" t="s">
        <v>153</v>
      </c>
      <c r="Q20" s="257" t="s">
        <v>153</v>
      </c>
      <c r="R20" s="240" t="s">
        <v>153</v>
      </c>
      <c r="S20" s="240" t="s">
        <v>153</v>
      </c>
      <c r="T20" s="261" t="s">
        <v>153</v>
      </c>
      <c r="U20" s="231">
        <f>SUM(B20:T20)</f>
        <v>0</v>
      </c>
    </row>
    <row r="21" spans="1:21" ht="18.75">
      <c r="A21" s="240">
        <v>411600</v>
      </c>
      <c r="B21" s="254"/>
      <c r="C21" s="260" t="s">
        <v>153</v>
      </c>
      <c r="D21" s="240" t="s">
        <v>153</v>
      </c>
      <c r="E21" s="240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40" t="s">
        <v>153</v>
      </c>
      <c r="K21" s="236"/>
      <c r="L21" s="236" t="s">
        <v>153</v>
      </c>
      <c r="M21" s="236" t="s">
        <v>153</v>
      </c>
      <c r="N21" s="240" t="s">
        <v>153</v>
      </c>
      <c r="O21" s="240" t="s">
        <v>153</v>
      </c>
      <c r="P21" s="240" t="s">
        <v>153</v>
      </c>
      <c r="Q21" s="257" t="s">
        <v>153</v>
      </c>
      <c r="R21" s="240" t="s">
        <v>153</v>
      </c>
      <c r="S21" s="240" t="s">
        <v>153</v>
      </c>
      <c r="T21" s="261" t="s">
        <v>153</v>
      </c>
      <c r="U21" s="231">
        <f t="shared" si="0"/>
        <v>0</v>
      </c>
    </row>
    <row r="22" spans="1:21" ht="18.75">
      <c r="A22" s="240">
        <v>411800</v>
      </c>
      <c r="B22" s="236">
        <v>90000</v>
      </c>
      <c r="C22" s="240" t="s">
        <v>153</v>
      </c>
      <c r="D22" s="240" t="s">
        <v>153</v>
      </c>
      <c r="E22" s="240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36" t="s">
        <v>153</v>
      </c>
      <c r="L22" s="254">
        <v>243000</v>
      </c>
      <c r="M22" s="254" t="s">
        <v>153</v>
      </c>
      <c r="N22" s="240" t="s">
        <v>153</v>
      </c>
      <c r="O22" s="240" t="s">
        <v>153</v>
      </c>
      <c r="P22" s="240" t="s">
        <v>153</v>
      </c>
      <c r="Q22" s="240" t="s">
        <v>153</v>
      </c>
      <c r="R22" s="240" t="s">
        <v>153</v>
      </c>
      <c r="S22" s="240" t="s">
        <v>153</v>
      </c>
      <c r="T22" s="240" t="s">
        <v>153</v>
      </c>
      <c r="U22" s="231">
        <f t="shared" si="0"/>
        <v>333000</v>
      </c>
    </row>
    <row r="23" spans="1:21" ht="19.5" thickBot="1">
      <c r="A23" s="246" t="s">
        <v>236</v>
      </c>
      <c r="B23" s="334">
        <f>SUM(B16:B22)</f>
        <v>98000</v>
      </c>
      <c r="C23" s="318" t="s">
        <v>153</v>
      </c>
      <c r="D23" s="318" t="s">
        <v>139</v>
      </c>
      <c r="E23" s="320" t="s">
        <v>153</v>
      </c>
      <c r="F23" s="320" t="s">
        <v>153</v>
      </c>
      <c r="G23" s="320" t="s">
        <v>153</v>
      </c>
      <c r="H23" s="336" t="s">
        <v>153</v>
      </c>
      <c r="I23" s="320" t="s">
        <v>153</v>
      </c>
      <c r="J23" s="320" t="s">
        <v>153</v>
      </c>
      <c r="K23" s="334" t="s">
        <v>153</v>
      </c>
      <c r="L23" s="334">
        <f>SUM(L18:L22)</f>
        <v>339000</v>
      </c>
      <c r="M23" s="318" t="s">
        <v>153</v>
      </c>
      <c r="N23" s="320" t="s">
        <v>153</v>
      </c>
      <c r="O23" s="320" t="s">
        <v>153</v>
      </c>
      <c r="P23" s="320" t="s">
        <v>153</v>
      </c>
      <c r="Q23" s="325" t="s">
        <v>153</v>
      </c>
      <c r="R23" s="320" t="s">
        <v>153</v>
      </c>
      <c r="S23" s="326">
        <f>SUM(S18:S22)</f>
        <v>0</v>
      </c>
      <c r="T23" s="327" t="s">
        <v>153</v>
      </c>
      <c r="U23" s="318">
        <f>SUM(B23:T23)</f>
        <v>437000</v>
      </c>
    </row>
    <row r="24" spans="1:21" ht="19.5" thickTop="1">
      <c r="A24" s="244">
        <v>542000</v>
      </c>
      <c r="B24" s="288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83"/>
      <c r="R24" s="235" t="s">
        <v>153</v>
      </c>
      <c r="S24" s="235"/>
      <c r="T24" s="284"/>
      <c r="U24" s="235"/>
    </row>
    <row r="25" spans="1:21" ht="18.75">
      <c r="A25" s="240">
        <v>420600</v>
      </c>
      <c r="B25" s="240" t="s">
        <v>153</v>
      </c>
      <c r="C25" s="240" t="s">
        <v>153</v>
      </c>
      <c r="D25" s="240" t="s">
        <v>153</v>
      </c>
      <c r="E25" s="240" t="s">
        <v>153</v>
      </c>
      <c r="F25" s="240" t="s">
        <v>153</v>
      </c>
      <c r="G25" s="240" t="s">
        <v>153</v>
      </c>
      <c r="H25" s="240" t="s">
        <v>153</v>
      </c>
      <c r="I25" s="240" t="s">
        <v>153</v>
      </c>
      <c r="J25" s="240" t="s">
        <v>153</v>
      </c>
      <c r="K25" s="240" t="s">
        <v>153</v>
      </c>
      <c r="L25" s="236" t="s">
        <v>153</v>
      </c>
      <c r="M25" s="236" t="s">
        <v>153</v>
      </c>
      <c r="N25" s="240" t="s">
        <v>153</v>
      </c>
      <c r="O25" s="240" t="s">
        <v>153</v>
      </c>
      <c r="P25" s="240" t="s">
        <v>153</v>
      </c>
      <c r="Q25" s="257" t="s">
        <v>153</v>
      </c>
      <c r="R25" s="240" t="s">
        <v>153</v>
      </c>
      <c r="S25" s="240" t="s">
        <v>153</v>
      </c>
      <c r="T25" s="234" t="s">
        <v>153</v>
      </c>
      <c r="U25" s="231" t="s">
        <v>153</v>
      </c>
    </row>
    <row r="26" spans="1:21" ht="18.75">
      <c r="A26" s="240">
        <v>420700</v>
      </c>
      <c r="B26" s="240" t="s">
        <v>153</v>
      </c>
      <c r="C26" s="240" t="s">
        <v>153</v>
      </c>
      <c r="D26" s="240" t="s">
        <v>153</v>
      </c>
      <c r="E26" s="240" t="s">
        <v>153</v>
      </c>
      <c r="F26" s="240" t="s">
        <v>153</v>
      </c>
      <c r="G26" s="240" t="s">
        <v>153</v>
      </c>
      <c r="H26" s="240" t="s">
        <v>153</v>
      </c>
      <c r="I26" s="240" t="s">
        <v>153</v>
      </c>
      <c r="J26" s="240" t="s">
        <v>153</v>
      </c>
      <c r="K26" s="240" t="s">
        <v>153</v>
      </c>
      <c r="L26" s="237" t="s">
        <v>139</v>
      </c>
      <c r="M26" s="237" t="s">
        <v>153</v>
      </c>
      <c r="N26" s="240" t="s">
        <v>153</v>
      </c>
      <c r="O26" s="240" t="s">
        <v>153</v>
      </c>
      <c r="P26" s="240" t="s">
        <v>153</v>
      </c>
      <c r="Q26" s="257" t="s">
        <v>153</v>
      </c>
      <c r="R26" s="237" t="s">
        <v>139</v>
      </c>
      <c r="S26" s="240" t="s">
        <v>153</v>
      </c>
      <c r="T26" s="261" t="s">
        <v>153</v>
      </c>
      <c r="U26" s="236" t="s">
        <v>153</v>
      </c>
    </row>
    <row r="27" spans="1:21" ht="18.75">
      <c r="A27" s="240">
        <v>420900</v>
      </c>
      <c r="B27" s="240" t="s">
        <v>153</v>
      </c>
      <c r="C27" s="240" t="s">
        <v>153</v>
      </c>
      <c r="D27" s="240" t="s">
        <v>153</v>
      </c>
      <c r="E27" s="240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40" t="s">
        <v>153</v>
      </c>
      <c r="K27" s="240"/>
      <c r="L27" s="236" t="s">
        <v>153</v>
      </c>
      <c r="M27" s="236" t="s">
        <v>153</v>
      </c>
      <c r="N27" s="240" t="s">
        <v>153</v>
      </c>
      <c r="O27" s="240" t="s">
        <v>153</v>
      </c>
      <c r="P27" s="240" t="s">
        <v>153</v>
      </c>
      <c r="Q27" s="257" t="s">
        <v>153</v>
      </c>
      <c r="R27" s="236" t="s">
        <v>153</v>
      </c>
      <c r="S27" s="236" t="s">
        <v>139</v>
      </c>
      <c r="T27" s="261" t="s">
        <v>153</v>
      </c>
      <c r="U27" s="236" t="s">
        <v>153</v>
      </c>
    </row>
    <row r="28" spans="1:21" ht="18.75">
      <c r="A28" s="240">
        <v>421000</v>
      </c>
      <c r="B28" s="236" t="s">
        <v>153</v>
      </c>
      <c r="C28" s="240" t="s">
        <v>153</v>
      </c>
      <c r="D28" s="240" t="s">
        <v>153</v>
      </c>
      <c r="E28" s="240" t="s">
        <v>153</v>
      </c>
      <c r="F28" s="240" t="s">
        <v>153</v>
      </c>
      <c r="G28" s="266" t="s">
        <v>153</v>
      </c>
      <c r="H28" s="240" t="s">
        <v>153</v>
      </c>
      <c r="I28" s="240" t="s">
        <v>153</v>
      </c>
      <c r="J28" s="240" t="s">
        <v>153</v>
      </c>
      <c r="K28" s="236" t="s">
        <v>153</v>
      </c>
      <c r="L28" s="236">
        <v>908800</v>
      </c>
      <c r="M28" s="236" t="s">
        <v>153</v>
      </c>
      <c r="N28" s="240" t="s">
        <v>153</v>
      </c>
      <c r="O28" s="240" t="s">
        <v>153</v>
      </c>
      <c r="P28" s="240" t="s">
        <v>153</v>
      </c>
      <c r="Q28" s="257" t="s">
        <v>153</v>
      </c>
      <c r="R28" s="240" t="s">
        <v>153</v>
      </c>
      <c r="S28" s="236" t="s">
        <v>153</v>
      </c>
      <c r="T28" s="261" t="s">
        <v>153</v>
      </c>
      <c r="U28" s="236">
        <f>SUM(B28:T28)</f>
        <v>908800</v>
      </c>
    </row>
    <row r="29" spans="1:21" ht="18" customHeight="1">
      <c r="A29" s="252">
        <v>421100</v>
      </c>
      <c r="B29" s="256"/>
      <c r="C29" s="252"/>
      <c r="D29" s="252"/>
      <c r="E29" s="256" t="s">
        <v>153</v>
      </c>
      <c r="F29" s="252"/>
      <c r="G29" s="252"/>
      <c r="H29" s="252"/>
      <c r="I29" s="252"/>
      <c r="J29" s="252"/>
      <c r="K29" s="256"/>
      <c r="L29" s="256">
        <v>2531000</v>
      </c>
      <c r="M29" s="256" t="s">
        <v>153</v>
      </c>
      <c r="N29" s="252"/>
      <c r="O29" s="252"/>
      <c r="P29" s="252"/>
      <c r="Q29" s="300"/>
      <c r="R29" s="252"/>
      <c r="S29" s="256" t="s">
        <v>153</v>
      </c>
      <c r="T29" s="301"/>
      <c r="U29" s="236">
        <f>SUM(B29:T29)</f>
        <v>2531000</v>
      </c>
    </row>
    <row r="30" spans="1:21" ht="18" customHeight="1" thickBot="1">
      <c r="A30" s="246" t="s">
        <v>236</v>
      </c>
      <c r="B30" s="318" t="s">
        <v>153</v>
      </c>
      <c r="C30" s="320" t="s">
        <v>153</v>
      </c>
      <c r="D30" s="320" t="s">
        <v>153</v>
      </c>
      <c r="E30" s="334" t="s">
        <v>153</v>
      </c>
      <c r="F30" s="320" t="s">
        <v>153</v>
      </c>
      <c r="G30" s="320" t="s">
        <v>153</v>
      </c>
      <c r="H30" s="320" t="s">
        <v>153</v>
      </c>
      <c r="I30" s="320" t="s">
        <v>153</v>
      </c>
      <c r="J30" s="320" t="s">
        <v>153</v>
      </c>
      <c r="K30" s="318" t="s">
        <v>153</v>
      </c>
      <c r="L30" s="334">
        <f>SUM(L25:L29)</f>
        <v>3439800</v>
      </c>
      <c r="M30" s="318" t="s">
        <v>153</v>
      </c>
      <c r="N30" s="320" t="s">
        <v>153</v>
      </c>
      <c r="O30" s="320" t="s">
        <v>153</v>
      </c>
      <c r="P30" s="320" t="s">
        <v>153</v>
      </c>
      <c r="Q30" s="325" t="s">
        <v>153</v>
      </c>
      <c r="R30" s="318" t="s">
        <v>153</v>
      </c>
      <c r="S30" s="334" t="s">
        <v>153</v>
      </c>
      <c r="T30" s="328" t="s">
        <v>153</v>
      </c>
      <c r="U30" s="318">
        <f>SUM(B30:S30)</f>
        <v>3439800</v>
      </c>
    </row>
    <row r="31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T14" sqref="T14"/>
    </sheetView>
  </sheetViews>
  <sheetFormatPr defaultColWidth="9.140625" defaultRowHeight="21.75"/>
  <cols>
    <col min="1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7.2812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2" t="s">
        <v>215</v>
      </c>
      <c r="B1" s="472" t="s">
        <v>216</v>
      </c>
      <c r="C1" s="473"/>
      <c r="D1" s="237" t="s">
        <v>156</v>
      </c>
      <c r="E1" s="473" t="s">
        <v>156</v>
      </c>
      <c r="F1" s="473"/>
      <c r="G1" s="471" t="s">
        <v>157</v>
      </c>
      <c r="H1" s="472"/>
      <c r="I1" s="472" t="s">
        <v>158</v>
      </c>
      <c r="J1" s="473"/>
      <c r="K1" s="237" t="s">
        <v>159</v>
      </c>
      <c r="L1" s="473" t="s">
        <v>160</v>
      </c>
      <c r="M1" s="473"/>
      <c r="N1" s="473" t="s">
        <v>161</v>
      </c>
      <c r="O1" s="473"/>
      <c r="P1" s="473" t="s">
        <v>162</v>
      </c>
      <c r="Q1" s="473"/>
      <c r="R1" s="459" t="s">
        <v>163</v>
      </c>
      <c r="S1" s="460"/>
      <c r="T1" s="237" t="s">
        <v>164</v>
      </c>
      <c r="U1" s="475" t="s">
        <v>48</v>
      </c>
    </row>
    <row r="2" spans="1:21" ht="47.25">
      <c r="A2" s="235" t="s">
        <v>238</v>
      </c>
      <c r="B2" s="236" t="s">
        <v>218</v>
      </c>
      <c r="C2" s="236" t="s">
        <v>219</v>
      </c>
      <c r="D2" s="237" t="s">
        <v>220</v>
      </c>
      <c r="E2" s="237" t="s">
        <v>220</v>
      </c>
      <c r="F2" s="237" t="s">
        <v>221</v>
      </c>
      <c r="G2" s="237" t="s">
        <v>220</v>
      </c>
      <c r="H2" s="237" t="s">
        <v>221</v>
      </c>
      <c r="I2" s="237" t="s">
        <v>224</v>
      </c>
      <c r="J2" s="237" t="s">
        <v>225</v>
      </c>
      <c r="K2" s="237" t="s">
        <v>226</v>
      </c>
      <c r="L2" s="237" t="s">
        <v>227</v>
      </c>
      <c r="M2" s="237" t="s">
        <v>228</v>
      </c>
      <c r="N2" s="237" t="s">
        <v>229</v>
      </c>
      <c r="O2" s="237" t="s">
        <v>230</v>
      </c>
      <c r="P2" s="237" t="s">
        <v>231</v>
      </c>
      <c r="Q2" s="237" t="s">
        <v>232</v>
      </c>
      <c r="R2" s="236" t="s">
        <v>233</v>
      </c>
      <c r="S2" s="237" t="s">
        <v>234</v>
      </c>
      <c r="T2" s="237" t="s">
        <v>235</v>
      </c>
      <c r="U2" s="476"/>
    </row>
    <row r="3" spans="1:21" ht="18.75">
      <c r="A3" s="239">
        <v>551000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8.75">
      <c r="A4" s="240">
        <v>510100</v>
      </c>
      <c r="B4" s="236">
        <v>25000</v>
      </c>
      <c r="C4" s="240" t="s">
        <v>153</v>
      </c>
      <c r="D4" s="240" t="s">
        <v>153</v>
      </c>
      <c r="E4" s="240" t="s">
        <v>154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>SUM(B4:T4)</f>
        <v>25000</v>
      </c>
    </row>
    <row r="5" spans="1:21" ht="19.5" thickBot="1">
      <c r="A5" s="246" t="s">
        <v>236</v>
      </c>
      <c r="B5" s="243">
        <v>25000</v>
      </c>
      <c r="C5" s="246" t="s">
        <v>153</v>
      </c>
      <c r="D5" s="246" t="s">
        <v>153</v>
      </c>
      <c r="E5" s="246" t="s">
        <v>153</v>
      </c>
      <c r="F5" s="246" t="s">
        <v>153</v>
      </c>
      <c r="G5" s="243" t="s">
        <v>153</v>
      </c>
      <c r="H5" s="246" t="s">
        <v>153</v>
      </c>
      <c r="I5" s="246" t="s">
        <v>153</v>
      </c>
      <c r="J5" s="246" t="s">
        <v>153</v>
      </c>
      <c r="K5" s="246" t="s">
        <v>153</v>
      </c>
      <c r="L5" s="246" t="s">
        <v>153</v>
      </c>
      <c r="M5" s="246" t="s">
        <v>139</v>
      </c>
      <c r="N5" s="246" t="s">
        <v>153</v>
      </c>
      <c r="O5" s="246" t="s">
        <v>153</v>
      </c>
      <c r="P5" s="246" t="s">
        <v>153</v>
      </c>
      <c r="Q5" s="246" t="s">
        <v>153</v>
      </c>
      <c r="R5" s="246" t="s">
        <v>153</v>
      </c>
      <c r="S5" s="246" t="s">
        <v>153</v>
      </c>
      <c r="T5" s="246" t="s">
        <v>153</v>
      </c>
      <c r="U5" s="319">
        <f>SUM(B5:T5)</f>
        <v>25000</v>
      </c>
    </row>
    <row r="6" spans="1:21" ht="19.5" thickTop="1">
      <c r="A6" s="292" t="s">
        <v>98</v>
      </c>
      <c r="B6" s="235"/>
      <c r="C6" s="235"/>
      <c r="D6" s="235"/>
      <c r="E6" s="231" t="s">
        <v>153</v>
      </c>
      <c r="F6" s="231" t="s">
        <v>153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ht="18.75">
      <c r="A7" s="237" t="s">
        <v>244</v>
      </c>
      <c r="B7" s="240" t="s">
        <v>153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40" t="s">
        <v>153</v>
      </c>
      <c r="L7" s="240" t="s">
        <v>153</v>
      </c>
      <c r="M7" s="240" t="s">
        <v>153</v>
      </c>
      <c r="N7" s="240" t="s">
        <v>153</v>
      </c>
      <c r="O7" s="240" t="s">
        <v>153</v>
      </c>
      <c r="P7" s="240" t="s">
        <v>153</v>
      </c>
      <c r="Q7" s="240" t="s">
        <v>153</v>
      </c>
      <c r="R7" s="240" t="s">
        <v>153</v>
      </c>
      <c r="S7" s="240" t="s">
        <v>153</v>
      </c>
      <c r="T7" s="236">
        <v>112896</v>
      </c>
      <c r="U7" s="236">
        <f aca="true" t="shared" si="0" ref="U7:U14">SUM(T7)</f>
        <v>112896</v>
      </c>
    </row>
    <row r="8" spans="1:21" ht="18.75">
      <c r="A8" s="237" t="s">
        <v>245</v>
      </c>
      <c r="B8" s="240" t="s">
        <v>153</v>
      </c>
      <c r="C8" s="240" t="s">
        <v>153</v>
      </c>
      <c r="D8" s="240"/>
      <c r="E8" s="256" t="s">
        <v>153</v>
      </c>
      <c r="F8" s="256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>
        <v>6108200</v>
      </c>
      <c r="U8" s="236" t="s">
        <v>153</v>
      </c>
    </row>
    <row r="9" spans="1:21" ht="18.75">
      <c r="A9" s="237" t="s">
        <v>246</v>
      </c>
      <c r="B9" s="240" t="s">
        <v>153</v>
      </c>
      <c r="C9" s="240" t="s">
        <v>153</v>
      </c>
      <c r="D9" s="240"/>
      <c r="E9" s="256" t="s">
        <v>153</v>
      </c>
      <c r="F9" s="256" t="s">
        <v>153</v>
      </c>
      <c r="G9" s="261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93" t="s">
        <v>153</v>
      </c>
      <c r="Q9" s="240" t="s">
        <v>153</v>
      </c>
      <c r="R9" s="240" t="s">
        <v>153</v>
      </c>
      <c r="S9" s="240" t="s">
        <v>153</v>
      </c>
      <c r="T9" s="236">
        <v>1568000</v>
      </c>
      <c r="U9" s="236" t="s">
        <v>153</v>
      </c>
    </row>
    <row r="10" spans="1:21" ht="18.75">
      <c r="A10" s="237" t="s">
        <v>247</v>
      </c>
      <c r="B10" s="240" t="s">
        <v>153</v>
      </c>
      <c r="C10" s="240" t="s">
        <v>153</v>
      </c>
      <c r="D10" s="240"/>
      <c r="E10" s="256" t="s">
        <v>153</v>
      </c>
      <c r="F10" s="256" t="s">
        <v>153</v>
      </c>
      <c r="G10" s="240" t="s">
        <v>153</v>
      </c>
      <c r="H10" s="240" t="s">
        <v>153</v>
      </c>
      <c r="I10" s="240" t="s">
        <v>153</v>
      </c>
      <c r="J10" s="240" t="s">
        <v>153</v>
      </c>
      <c r="K10" s="240" t="s">
        <v>153</v>
      </c>
      <c r="L10" s="240" t="s">
        <v>153</v>
      </c>
      <c r="M10" s="240" t="s">
        <v>153</v>
      </c>
      <c r="N10" s="240" t="s">
        <v>153</v>
      </c>
      <c r="O10" s="240" t="s">
        <v>153</v>
      </c>
      <c r="P10" s="240" t="s">
        <v>153</v>
      </c>
      <c r="Q10" s="240" t="s">
        <v>153</v>
      </c>
      <c r="R10" s="240" t="s">
        <v>153</v>
      </c>
      <c r="S10" s="240" t="s">
        <v>153</v>
      </c>
      <c r="T10" s="236">
        <v>120000</v>
      </c>
      <c r="U10" s="236">
        <f t="shared" si="0"/>
        <v>120000</v>
      </c>
    </row>
    <row r="11" spans="1:21" ht="18" customHeight="1">
      <c r="A11" s="237" t="s">
        <v>248</v>
      </c>
      <c r="B11" s="240" t="s">
        <v>153</v>
      </c>
      <c r="C11" s="240" t="s">
        <v>153</v>
      </c>
      <c r="D11" s="240"/>
      <c r="E11" s="240" t="s">
        <v>139</v>
      </c>
      <c r="F11" s="240" t="s">
        <v>139</v>
      </c>
      <c r="G11" s="240" t="s">
        <v>153</v>
      </c>
      <c r="H11" s="240" t="s">
        <v>153</v>
      </c>
      <c r="I11" s="240" t="s">
        <v>153</v>
      </c>
      <c r="J11" s="240" t="s">
        <v>153</v>
      </c>
      <c r="K11" s="240" t="s">
        <v>153</v>
      </c>
      <c r="L11" s="240" t="s">
        <v>153</v>
      </c>
      <c r="M11" s="240" t="s">
        <v>153</v>
      </c>
      <c r="N11" s="240" t="s">
        <v>153</v>
      </c>
      <c r="O11" s="240" t="s">
        <v>153</v>
      </c>
      <c r="P11" s="240" t="s">
        <v>153</v>
      </c>
      <c r="Q11" s="240" t="s">
        <v>153</v>
      </c>
      <c r="R11" s="240" t="s">
        <v>153</v>
      </c>
      <c r="S11" s="240" t="s">
        <v>153</v>
      </c>
      <c r="T11" s="236">
        <v>184308</v>
      </c>
      <c r="U11" s="236">
        <f t="shared" si="0"/>
        <v>184308</v>
      </c>
    </row>
    <row r="12" spans="1:21" ht="18.75">
      <c r="A12" s="237" t="s">
        <v>249</v>
      </c>
      <c r="B12" s="240" t="s">
        <v>153</v>
      </c>
      <c r="C12" s="240" t="s">
        <v>153</v>
      </c>
      <c r="D12" s="240" t="s">
        <v>153</v>
      </c>
      <c r="E12" s="240" t="s">
        <v>139</v>
      </c>
      <c r="F12" s="240" t="s">
        <v>139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40" t="s">
        <v>153</v>
      </c>
      <c r="L12" s="240" t="s">
        <v>153</v>
      </c>
      <c r="M12" s="240" t="s">
        <v>153</v>
      </c>
      <c r="N12" s="240" t="s">
        <v>153</v>
      </c>
      <c r="O12" s="240" t="s">
        <v>153</v>
      </c>
      <c r="P12" s="240" t="s">
        <v>153</v>
      </c>
      <c r="Q12" s="240" t="s">
        <v>153</v>
      </c>
      <c r="R12" s="240" t="s">
        <v>153</v>
      </c>
      <c r="S12" s="240" t="s">
        <v>153</v>
      </c>
      <c r="T12" s="236">
        <v>140000</v>
      </c>
      <c r="U12" s="236">
        <f t="shared" si="0"/>
        <v>140000</v>
      </c>
    </row>
    <row r="13" spans="1:21" ht="18.75">
      <c r="A13" s="237" t="s">
        <v>250</v>
      </c>
      <c r="B13" s="240" t="s">
        <v>139</v>
      </c>
      <c r="C13" s="240" t="s">
        <v>139</v>
      </c>
      <c r="D13" s="240"/>
      <c r="E13" s="240" t="s">
        <v>139</v>
      </c>
      <c r="F13" s="240" t="s">
        <v>139</v>
      </c>
      <c r="G13" s="240" t="s">
        <v>139</v>
      </c>
      <c r="H13" s="240" t="s">
        <v>139</v>
      </c>
      <c r="I13" s="240" t="s">
        <v>139</v>
      </c>
      <c r="J13" s="240" t="s">
        <v>139</v>
      </c>
      <c r="K13" s="240" t="s">
        <v>139</v>
      </c>
      <c r="L13" s="240" t="s">
        <v>139</v>
      </c>
      <c r="M13" s="240" t="s">
        <v>139</v>
      </c>
      <c r="N13" s="240" t="s">
        <v>139</v>
      </c>
      <c r="O13" s="240" t="s">
        <v>139</v>
      </c>
      <c r="P13" s="240" t="s">
        <v>139</v>
      </c>
      <c r="Q13" s="240" t="s">
        <v>139</v>
      </c>
      <c r="R13" s="240" t="s">
        <v>139</v>
      </c>
      <c r="S13" s="240" t="s">
        <v>139</v>
      </c>
      <c r="T13" s="236" t="s">
        <v>153</v>
      </c>
      <c r="U13" s="236">
        <f t="shared" si="0"/>
        <v>0</v>
      </c>
    </row>
    <row r="14" spans="1:21" ht="18.75" customHeight="1" thickBot="1">
      <c r="A14" s="246" t="s">
        <v>236</v>
      </c>
      <c r="B14" s="246" t="s">
        <v>153</v>
      </c>
      <c r="C14" s="246" t="s">
        <v>153</v>
      </c>
      <c r="D14" s="246" t="s">
        <v>153</v>
      </c>
      <c r="E14" s="246"/>
      <c r="F14" s="246"/>
      <c r="G14" s="246" t="s">
        <v>153</v>
      </c>
      <c r="H14" s="246" t="s">
        <v>153</v>
      </c>
      <c r="I14" s="246" t="s">
        <v>153</v>
      </c>
      <c r="J14" s="246" t="s">
        <v>153</v>
      </c>
      <c r="K14" s="246" t="s">
        <v>153</v>
      </c>
      <c r="L14" s="246" t="s">
        <v>153</v>
      </c>
      <c r="M14" s="246" t="s">
        <v>153</v>
      </c>
      <c r="N14" s="246" t="s">
        <v>153</v>
      </c>
      <c r="O14" s="246" t="s">
        <v>153</v>
      </c>
      <c r="P14" s="246" t="s">
        <v>153</v>
      </c>
      <c r="Q14" s="246" t="s">
        <v>153</v>
      </c>
      <c r="R14" s="246" t="s">
        <v>153</v>
      </c>
      <c r="S14" s="246" t="s">
        <v>153</v>
      </c>
      <c r="T14" s="318">
        <f>SUM(T7:T13)</f>
        <v>8233404</v>
      </c>
      <c r="U14" s="318">
        <f t="shared" si="0"/>
        <v>8233404</v>
      </c>
    </row>
    <row r="15" ht="19.5" thickTop="1"/>
    <row r="18" ht="18.75">
      <c r="A18" s="79"/>
    </row>
    <row r="19" spans="1:21" ht="21">
      <c r="A19" s="79"/>
      <c r="B19" s="119" t="s">
        <v>251</v>
      </c>
      <c r="D19" s="119"/>
      <c r="E19" s="119"/>
      <c r="H19" s="119"/>
      <c r="I19" s="119" t="s">
        <v>252</v>
      </c>
      <c r="J19" s="119"/>
      <c r="K19" s="119"/>
      <c r="L19" s="119"/>
      <c r="M19" s="119"/>
      <c r="O19" s="119"/>
      <c r="P19" s="119" t="s">
        <v>253</v>
      </c>
      <c r="S19" s="119"/>
      <c r="T19" s="119"/>
      <c r="U19" s="119"/>
    </row>
    <row r="20" spans="1:21" ht="21">
      <c r="A20" s="79"/>
      <c r="B20" s="119" t="s">
        <v>267</v>
      </c>
      <c r="D20" s="119"/>
      <c r="E20" s="119"/>
      <c r="H20" s="119"/>
      <c r="I20" s="119" t="s">
        <v>259</v>
      </c>
      <c r="J20" s="119"/>
      <c r="K20" s="119"/>
      <c r="L20" s="119"/>
      <c r="M20" s="119"/>
      <c r="N20" s="119"/>
      <c r="O20" s="119"/>
      <c r="P20" s="119" t="s">
        <v>261</v>
      </c>
      <c r="R20" s="119"/>
      <c r="S20" s="119"/>
      <c r="T20" s="119"/>
      <c r="U20" s="119"/>
    </row>
    <row r="21" spans="1:21" ht="21">
      <c r="A21" s="79"/>
      <c r="B21" s="202" t="s">
        <v>256</v>
      </c>
      <c r="C21" s="294"/>
      <c r="D21" s="294"/>
      <c r="E21" s="294"/>
      <c r="F21" s="294"/>
      <c r="H21" s="119"/>
      <c r="I21" s="119" t="s">
        <v>257</v>
      </c>
      <c r="J21" s="119"/>
      <c r="K21" s="119"/>
      <c r="L21" s="119"/>
      <c r="M21" s="204"/>
      <c r="N21" s="204"/>
      <c r="O21" s="204"/>
      <c r="P21" s="204" t="s">
        <v>258</v>
      </c>
      <c r="Q21" s="204"/>
      <c r="R21" s="204"/>
      <c r="S21" s="204"/>
      <c r="T21" s="119"/>
      <c r="U21" s="119"/>
    </row>
    <row r="22" spans="1:21" ht="21">
      <c r="A22" s="79"/>
      <c r="B22" s="142"/>
      <c r="C22" s="119"/>
      <c r="D22" s="119"/>
      <c r="E22" s="119"/>
      <c r="F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ht="21">
      <c r="A23" s="79"/>
      <c r="B23" s="142"/>
      <c r="C23" s="119"/>
      <c r="D23" s="119"/>
      <c r="E23" s="119"/>
      <c r="F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ht="21">
      <c r="A24" s="79"/>
      <c r="B24" s="142"/>
      <c r="C24" s="119"/>
      <c r="D24" s="119"/>
      <c r="E24" s="119"/>
      <c r="F24" s="119"/>
      <c r="M24" s="119"/>
      <c r="N24" s="119"/>
      <c r="O24" s="119"/>
      <c r="P24" s="119"/>
      <c r="Q24" s="119"/>
      <c r="R24" s="119"/>
      <c r="S24" s="119"/>
      <c r="T24" s="119"/>
      <c r="U24" s="119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80" zoomScaleNormal="80" zoomScalePageLayoutView="0" workbookViewId="0" topLeftCell="A43">
      <selection activeCell="N11" sqref="N11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9.281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0" width="6.421875" style="54" customWidth="1"/>
    <col min="21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64" t="s">
        <v>213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</row>
    <row r="2" spans="1:21" ht="21">
      <c r="A2" s="464" t="s">
        <v>264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1:21" ht="21">
      <c r="A3" s="464" t="s">
        <v>335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1:21" ht="21">
      <c r="A4" s="464" t="s">
        <v>265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</row>
    <row r="5" spans="1:21" ht="21">
      <c r="A5" s="464" t="s">
        <v>266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</row>
    <row r="6" spans="1:21" ht="18.75">
      <c r="A6" s="485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</row>
    <row r="7" spans="1:21" ht="18.75">
      <c r="A7" s="230" t="s">
        <v>215</v>
      </c>
      <c r="B7" s="466" t="s">
        <v>216</v>
      </c>
      <c r="C7" s="467"/>
      <c r="D7" s="468" t="s">
        <v>156</v>
      </c>
      <c r="E7" s="469"/>
      <c r="F7" s="468" t="s">
        <v>157</v>
      </c>
      <c r="G7" s="469"/>
      <c r="H7" s="468" t="s">
        <v>158</v>
      </c>
      <c r="I7" s="469"/>
      <c r="J7" s="231" t="s">
        <v>159</v>
      </c>
      <c r="K7" s="467" t="s">
        <v>160</v>
      </c>
      <c r="L7" s="467"/>
      <c r="M7" s="467"/>
      <c r="N7" s="459" t="s">
        <v>161</v>
      </c>
      <c r="O7" s="460"/>
      <c r="P7" s="467" t="s">
        <v>162</v>
      </c>
      <c r="Q7" s="467"/>
      <c r="R7" s="459" t="s">
        <v>163</v>
      </c>
      <c r="S7" s="460"/>
      <c r="T7" s="231" t="s">
        <v>164</v>
      </c>
      <c r="U7" s="461" t="s">
        <v>48</v>
      </c>
    </row>
    <row r="8" spans="1:21" ht="45">
      <c r="A8" s="251" t="s">
        <v>238</v>
      </c>
      <c r="B8" s="236" t="s">
        <v>218</v>
      </c>
      <c r="C8" s="236" t="s">
        <v>219</v>
      </c>
      <c r="D8" s="237" t="s">
        <v>220</v>
      </c>
      <c r="E8" s="237" t="s">
        <v>221</v>
      </c>
      <c r="F8" s="237" t="s">
        <v>222</v>
      </c>
      <c r="G8" s="237" t="s">
        <v>223</v>
      </c>
      <c r="H8" s="237" t="s">
        <v>224</v>
      </c>
      <c r="I8" s="237" t="s">
        <v>225</v>
      </c>
      <c r="J8" s="236" t="s">
        <v>226</v>
      </c>
      <c r="K8" s="236" t="s">
        <v>227</v>
      </c>
      <c r="L8" s="237" t="s">
        <v>228</v>
      </c>
      <c r="M8" s="237" t="s">
        <v>263</v>
      </c>
      <c r="N8" s="236" t="s">
        <v>229</v>
      </c>
      <c r="O8" s="236" t="s">
        <v>230</v>
      </c>
      <c r="P8" s="236" t="s">
        <v>231</v>
      </c>
      <c r="Q8" s="236" t="s">
        <v>232</v>
      </c>
      <c r="R8" s="236" t="s">
        <v>233</v>
      </c>
      <c r="S8" s="237" t="s">
        <v>234</v>
      </c>
      <c r="T8" s="236" t="s">
        <v>235</v>
      </c>
      <c r="U8" s="462"/>
    </row>
    <row r="9" spans="1:21" ht="18.75">
      <c r="A9" s="302">
        <v>521000</v>
      </c>
      <c r="B9" s="236"/>
      <c r="C9" s="236"/>
      <c r="D9" s="237"/>
      <c r="E9" s="237"/>
      <c r="F9" s="237"/>
      <c r="G9" s="237"/>
      <c r="H9" s="237"/>
      <c r="I9" s="237"/>
      <c r="J9" s="236"/>
      <c r="K9" s="236"/>
      <c r="L9" s="236"/>
      <c r="M9" s="236"/>
      <c r="N9" s="236"/>
      <c r="O9" s="236"/>
      <c r="P9" s="236"/>
      <c r="Q9" s="236"/>
      <c r="R9" s="236"/>
      <c r="S9" s="237"/>
      <c r="T9" s="236"/>
      <c r="U9" s="238"/>
    </row>
    <row r="10" spans="1:21" ht="18.75">
      <c r="A10" s="251">
        <v>220100</v>
      </c>
      <c r="B10" s="237"/>
      <c r="C10" s="237"/>
      <c r="D10" s="237"/>
      <c r="E10" s="237"/>
      <c r="F10" s="237"/>
      <c r="G10" s="237"/>
      <c r="H10" s="237"/>
      <c r="I10" s="237"/>
      <c r="J10" s="236"/>
      <c r="K10" s="255"/>
      <c r="L10" s="237"/>
      <c r="M10" s="236"/>
      <c r="N10" s="236"/>
      <c r="O10" s="236"/>
      <c r="P10" s="236"/>
      <c r="Q10" s="236"/>
      <c r="R10" s="236"/>
      <c r="S10" s="237"/>
      <c r="T10" s="236"/>
      <c r="U10" s="303"/>
    </row>
    <row r="11" spans="1:21" ht="18.75">
      <c r="A11" s="251">
        <v>220200</v>
      </c>
      <c r="B11" s="304"/>
      <c r="C11" s="255"/>
      <c r="D11" s="237"/>
      <c r="E11" s="237"/>
      <c r="F11" s="237"/>
      <c r="G11" s="237"/>
      <c r="H11" s="237"/>
      <c r="I11" s="237"/>
      <c r="J11" s="236"/>
      <c r="K11" s="237"/>
      <c r="L11" s="237"/>
      <c r="M11" s="236"/>
      <c r="N11" s="236"/>
      <c r="O11" s="236"/>
      <c r="P11" s="236"/>
      <c r="Q11" s="236"/>
      <c r="R11" s="236"/>
      <c r="S11" s="237"/>
      <c r="T11" s="236"/>
      <c r="U11" s="303"/>
    </row>
    <row r="12" spans="1:21" ht="18.75">
      <c r="A12" s="251">
        <v>220300</v>
      </c>
      <c r="B12" s="305"/>
      <c r="C12" s="237"/>
      <c r="D12" s="237"/>
      <c r="E12" s="237"/>
      <c r="F12" s="237"/>
      <c r="G12" s="237"/>
      <c r="H12" s="237"/>
      <c r="I12" s="237"/>
      <c r="J12" s="236"/>
      <c r="K12" s="237"/>
      <c r="L12" s="237"/>
      <c r="M12" s="236"/>
      <c r="N12" s="236"/>
      <c r="O12" s="236"/>
      <c r="P12" s="236"/>
      <c r="Q12" s="236"/>
      <c r="R12" s="236"/>
      <c r="S12" s="237"/>
      <c r="T12" s="236"/>
      <c r="U12" s="303"/>
    </row>
    <row r="13" spans="1:21" ht="18.75">
      <c r="A13" s="251">
        <v>220600</v>
      </c>
      <c r="B13" s="255"/>
      <c r="C13" s="237" t="s">
        <v>326</v>
      </c>
      <c r="D13" s="237"/>
      <c r="E13" s="237"/>
      <c r="F13" s="237"/>
      <c r="G13" s="237"/>
      <c r="H13" s="237"/>
      <c r="I13" s="237"/>
      <c r="J13" s="236"/>
      <c r="K13" s="236"/>
      <c r="L13" s="236"/>
      <c r="M13" s="236"/>
      <c r="N13" s="236"/>
      <c r="O13" s="236"/>
      <c r="P13" s="236"/>
      <c r="Q13" s="236"/>
      <c r="R13" s="236"/>
      <c r="S13" s="237"/>
      <c r="T13" s="236"/>
      <c r="U13" s="238"/>
    </row>
    <row r="14" spans="1:21" ht="18.75">
      <c r="A14" s="251">
        <v>220700</v>
      </c>
      <c r="B14" s="237"/>
      <c r="C14" s="237" t="s">
        <v>327</v>
      </c>
      <c r="D14" s="237"/>
      <c r="E14" s="237"/>
      <c r="F14" s="237"/>
      <c r="G14" s="237"/>
      <c r="H14" s="237"/>
      <c r="I14" s="237"/>
      <c r="J14" s="236"/>
      <c r="K14" s="236"/>
      <c r="L14" s="236"/>
      <c r="M14" s="236"/>
      <c r="N14" s="236"/>
      <c r="O14" s="236"/>
      <c r="P14" s="236"/>
      <c r="Q14" s="236"/>
      <c r="R14" s="236"/>
      <c r="S14" s="237"/>
      <c r="T14" s="236"/>
      <c r="U14" s="303"/>
    </row>
    <row r="15" spans="1:21" ht="18.75">
      <c r="A15" s="251">
        <v>220700</v>
      </c>
      <c r="B15" s="237"/>
      <c r="C15" s="237"/>
      <c r="D15" s="237"/>
      <c r="E15" s="237"/>
      <c r="F15" s="237"/>
      <c r="G15" s="237"/>
      <c r="H15" s="237"/>
      <c r="I15" s="237"/>
      <c r="J15" s="236"/>
      <c r="K15" s="236"/>
      <c r="L15" s="236"/>
      <c r="M15" s="236"/>
      <c r="N15" s="236"/>
      <c r="O15" s="236"/>
      <c r="P15" s="236"/>
      <c r="Q15" s="236"/>
      <c r="R15" s="236"/>
      <c r="S15" s="237"/>
      <c r="T15" s="236"/>
      <c r="U15" s="303"/>
    </row>
    <row r="16" spans="1:21" ht="18.75">
      <c r="A16" s="239">
        <v>531000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5" ht="18.75">
      <c r="A17" s="240">
        <v>310100</v>
      </c>
      <c r="B17" s="237" t="s">
        <v>325</v>
      </c>
      <c r="C17" s="237"/>
      <c r="D17" s="236"/>
      <c r="E17" s="317"/>
      <c r="F17" s="236"/>
      <c r="G17" s="236"/>
      <c r="H17" s="236"/>
      <c r="I17" s="236"/>
      <c r="J17" s="236"/>
      <c r="K17" s="255"/>
      <c r="L17" s="255"/>
      <c r="M17" s="236"/>
      <c r="N17" s="236"/>
      <c r="O17" s="236"/>
      <c r="P17" s="236"/>
      <c r="Q17" s="236"/>
      <c r="R17" s="236"/>
      <c r="S17" s="236"/>
      <c r="T17" s="236"/>
      <c r="U17" s="237"/>
      <c r="Y17" s="183">
        <v>22801710.3</v>
      </c>
    </row>
    <row r="18" spans="1:25" ht="18.75">
      <c r="A18" s="240">
        <v>310300</v>
      </c>
      <c r="B18" s="236"/>
      <c r="C18" s="237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7"/>
      <c r="Y18" s="183">
        <v>22798710.3</v>
      </c>
    </row>
    <row r="19" spans="1:21" ht="18.75">
      <c r="A19" s="240">
        <v>310400</v>
      </c>
      <c r="B19" s="255"/>
      <c r="C19" s="255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</row>
    <row r="20" spans="1:25" ht="18.75">
      <c r="A20" s="240">
        <v>310500</v>
      </c>
      <c r="B20" s="237"/>
      <c r="C20" s="255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7"/>
      <c r="Y20" s="54">
        <v>3000</v>
      </c>
    </row>
    <row r="21" spans="1:25" ht="18.75">
      <c r="A21" s="239">
        <v>532000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7"/>
      <c r="L21" s="237"/>
      <c r="M21" s="236"/>
      <c r="N21" s="236"/>
      <c r="O21" s="236"/>
      <c r="P21" s="236"/>
      <c r="Q21" s="236"/>
      <c r="R21" s="236"/>
      <c r="S21" s="236"/>
      <c r="T21" s="236"/>
      <c r="U21" s="237"/>
      <c r="Y21" s="54" t="s">
        <v>154</v>
      </c>
    </row>
    <row r="22" spans="1:21" ht="18.75">
      <c r="A22" s="240">
        <v>320100</v>
      </c>
      <c r="B22" s="237"/>
      <c r="C22" s="237" t="s">
        <v>291</v>
      </c>
      <c r="D22" s="236"/>
      <c r="E22" s="236"/>
      <c r="F22" s="236"/>
      <c r="G22" s="236"/>
      <c r="H22" s="236"/>
      <c r="I22" s="236"/>
      <c r="J22" s="236"/>
      <c r="K22" s="237"/>
      <c r="L22" s="237"/>
      <c r="M22" s="236"/>
      <c r="N22" s="236"/>
      <c r="O22" s="236"/>
      <c r="P22" s="236"/>
      <c r="Q22" s="236"/>
      <c r="R22" s="236"/>
      <c r="S22" s="236"/>
      <c r="T22" s="236"/>
      <c r="U22" s="237"/>
    </row>
    <row r="23" spans="1:21" ht="18" customHeight="1">
      <c r="A23" s="240">
        <v>320300</v>
      </c>
      <c r="B23" s="237" t="s">
        <v>324</v>
      </c>
      <c r="C23" s="237" t="s">
        <v>290</v>
      </c>
      <c r="D23" s="236"/>
      <c r="E23" s="237"/>
      <c r="F23" s="236"/>
      <c r="G23" s="236"/>
      <c r="H23" s="236"/>
      <c r="I23" s="236"/>
      <c r="J23" s="236"/>
      <c r="K23" s="237"/>
      <c r="L23" s="237"/>
      <c r="M23" s="236"/>
      <c r="N23" s="236"/>
      <c r="O23" s="236"/>
      <c r="P23" s="236"/>
      <c r="Q23" s="237" t="s">
        <v>323</v>
      </c>
      <c r="R23" s="236"/>
      <c r="S23" s="236"/>
      <c r="T23" s="236"/>
      <c r="U23" s="237"/>
    </row>
    <row r="24" spans="1:21" ht="18.75">
      <c r="A24" s="240">
        <v>320300</v>
      </c>
      <c r="B24" s="255"/>
      <c r="C24" s="237"/>
      <c r="D24" s="236"/>
      <c r="E24" s="237"/>
      <c r="F24" s="236"/>
      <c r="G24" s="236"/>
      <c r="H24" s="236"/>
      <c r="I24" s="236"/>
      <c r="J24" s="237"/>
      <c r="K24" s="237"/>
      <c r="L24" s="237"/>
      <c r="M24" s="236"/>
      <c r="N24" s="236"/>
      <c r="O24" s="236"/>
      <c r="P24" s="255"/>
      <c r="Q24" s="237"/>
      <c r="R24" s="236"/>
      <c r="S24" s="236"/>
      <c r="T24" s="236"/>
      <c r="U24" s="254"/>
    </row>
    <row r="25" spans="1:21" ht="18.75">
      <c r="A25" s="240">
        <v>320400</v>
      </c>
      <c r="B25" s="237"/>
      <c r="C25" s="237"/>
      <c r="D25" s="236"/>
      <c r="E25" s="237"/>
      <c r="F25" s="236"/>
      <c r="G25" s="236"/>
      <c r="H25" s="236"/>
      <c r="I25" s="236"/>
      <c r="J25" s="236"/>
      <c r="K25" s="237"/>
      <c r="L25" s="237"/>
      <c r="M25" s="236"/>
      <c r="N25" s="236"/>
      <c r="O25" s="236"/>
      <c r="P25" s="255"/>
      <c r="Q25" s="237"/>
      <c r="R25" s="236"/>
      <c r="S25" s="236"/>
      <c r="T25" s="236"/>
      <c r="U25" s="237"/>
    </row>
    <row r="26" spans="1:21" ht="18.75">
      <c r="A26" s="239">
        <v>533000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</row>
    <row r="27" spans="1:21" ht="18.75">
      <c r="A27" s="240">
        <v>330100</v>
      </c>
      <c r="B27" s="255"/>
      <c r="C27" s="25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</row>
    <row r="28" spans="1:21" ht="18.75">
      <c r="A28" s="240">
        <v>330300</v>
      </c>
      <c r="B28" s="255">
        <v>22000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</row>
    <row r="29" spans="1:21" ht="18.75">
      <c r="A29" s="240">
        <v>330600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55"/>
      <c r="N29" s="236"/>
      <c r="O29" s="236"/>
      <c r="P29" s="236"/>
      <c r="Q29" s="236"/>
      <c r="R29" s="236"/>
      <c r="S29" s="236"/>
      <c r="T29" s="236"/>
      <c r="U29" s="236"/>
    </row>
    <row r="30" spans="1:21" ht="18.75">
      <c r="A30" s="252" t="s">
        <v>215</v>
      </c>
      <c r="B30" s="460" t="s">
        <v>216</v>
      </c>
      <c r="C30" s="484"/>
      <c r="D30" s="472" t="s">
        <v>156</v>
      </c>
      <c r="E30" s="473"/>
      <c r="F30" s="472" t="s">
        <v>157</v>
      </c>
      <c r="G30" s="473"/>
      <c r="H30" s="472" t="s">
        <v>158</v>
      </c>
      <c r="I30" s="473"/>
      <c r="J30" s="236" t="s">
        <v>159</v>
      </c>
      <c r="K30" s="484" t="s">
        <v>160</v>
      </c>
      <c r="L30" s="484"/>
      <c r="M30" s="484"/>
      <c r="N30" s="459" t="s">
        <v>161</v>
      </c>
      <c r="O30" s="460"/>
      <c r="P30" s="484" t="s">
        <v>162</v>
      </c>
      <c r="Q30" s="484"/>
      <c r="R30" s="459" t="s">
        <v>163</v>
      </c>
      <c r="S30" s="460"/>
      <c r="T30" s="236" t="s">
        <v>164</v>
      </c>
      <c r="U30" s="461" t="s">
        <v>48</v>
      </c>
    </row>
    <row r="31" spans="1:21" ht="45">
      <c r="A31" s="251" t="s">
        <v>238</v>
      </c>
      <c r="B31" s="236" t="s">
        <v>218</v>
      </c>
      <c r="C31" s="236" t="s">
        <v>219</v>
      </c>
      <c r="D31" s="237" t="s">
        <v>220</v>
      </c>
      <c r="E31" s="237" t="s">
        <v>221</v>
      </c>
      <c r="F31" s="237" t="s">
        <v>222</v>
      </c>
      <c r="G31" s="237" t="s">
        <v>223</v>
      </c>
      <c r="H31" s="237" t="s">
        <v>224</v>
      </c>
      <c r="I31" s="237" t="s">
        <v>225</v>
      </c>
      <c r="J31" s="236" t="s">
        <v>226</v>
      </c>
      <c r="K31" s="236" t="s">
        <v>227</v>
      </c>
      <c r="L31" s="237" t="s">
        <v>228</v>
      </c>
      <c r="M31" s="237" t="s">
        <v>263</v>
      </c>
      <c r="N31" s="236" t="s">
        <v>229</v>
      </c>
      <c r="O31" s="236" t="s">
        <v>230</v>
      </c>
      <c r="P31" s="236" t="s">
        <v>231</v>
      </c>
      <c r="Q31" s="236" t="s">
        <v>232</v>
      </c>
      <c r="R31" s="236" t="s">
        <v>233</v>
      </c>
      <c r="S31" s="237" t="s">
        <v>234</v>
      </c>
      <c r="T31" s="236" t="s">
        <v>235</v>
      </c>
      <c r="U31" s="462"/>
    </row>
    <row r="32" spans="1:21" ht="18.75">
      <c r="A32" s="302">
        <v>533000</v>
      </c>
      <c r="B32" s="236"/>
      <c r="C32" s="236"/>
      <c r="D32" s="237"/>
      <c r="E32" s="237"/>
      <c r="F32" s="237"/>
      <c r="G32" s="237"/>
      <c r="H32" s="237"/>
      <c r="I32" s="237"/>
      <c r="J32" s="236"/>
      <c r="K32" s="236"/>
      <c r="L32" s="236"/>
      <c r="M32" s="236"/>
      <c r="N32" s="236"/>
      <c r="O32" s="236"/>
      <c r="P32" s="236"/>
      <c r="Q32" s="236"/>
      <c r="R32" s="236"/>
      <c r="S32" s="237"/>
      <c r="T32" s="236"/>
      <c r="U32" s="238"/>
    </row>
    <row r="33" spans="1:21" ht="18.75">
      <c r="A33" s="251">
        <v>331400</v>
      </c>
      <c r="B33" s="255"/>
      <c r="C33" s="255"/>
      <c r="D33" s="237"/>
      <c r="E33" s="237"/>
      <c r="F33" s="237"/>
      <c r="G33" s="237"/>
      <c r="H33" s="237"/>
      <c r="I33" s="237"/>
      <c r="J33" s="236"/>
      <c r="K33" s="255"/>
      <c r="L33" s="255"/>
      <c r="M33" s="236"/>
      <c r="N33" s="236"/>
      <c r="O33" s="236"/>
      <c r="P33" s="236"/>
      <c r="Q33" s="236"/>
      <c r="R33" s="236"/>
      <c r="S33" s="237"/>
      <c r="T33" s="236"/>
      <c r="U33" s="303"/>
    </row>
    <row r="34" spans="1:21" ht="18.75">
      <c r="A34" s="302">
        <v>534000</v>
      </c>
      <c r="B34" s="236"/>
      <c r="C34" s="236"/>
      <c r="D34" s="237"/>
      <c r="E34" s="237"/>
      <c r="F34" s="237"/>
      <c r="G34" s="237"/>
      <c r="H34" s="237"/>
      <c r="I34" s="237"/>
      <c r="J34" s="236"/>
      <c r="K34" s="236"/>
      <c r="L34" s="236"/>
      <c r="M34" s="236"/>
      <c r="N34" s="236"/>
      <c r="O34" s="236"/>
      <c r="P34" s="236"/>
      <c r="Q34" s="236"/>
      <c r="R34" s="236"/>
      <c r="S34" s="237"/>
      <c r="T34" s="236"/>
      <c r="U34" s="238"/>
    </row>
    <row r="35" spans="1:21" ht="18.75">
      <c r="A35" s="251">
        <v>340100</v>
      </c>
      <c r="B35" s="237"/>
      <c r="C35" s="236"/>
      <c r="D35" s="237"/>
      <c r="E35" s="237"/>
      <c r="F35" s="237"/>
      <c r="G35" s="237"/>
      <c r="H35" s="237"/>
      <c r="I35" s="237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236"/>
      <c r="U35" s="238"/>
    </row>
    <row r="36" spans="1:21" ht="18.75">
      <c r="A36" s="251">
        <v>340300</v>
      </c>
      <c r="B36" s="237"/>
      <c r="C36" s="236"/>
      <c r="D36" s="237"/>
      <c r="E36" s="237"/>
      <c r="F36" s="237"/>
      <c r="G36" s="237"/>
      <c r="H36" s="237"/>
      <c r="I36" s="237"/>
      <c r="J36" s="236"/>
      <c r="K36" s="236"/>
      <c r="L36" s="236"/>
      <c r="M36" s="236"/>
      <c r="N36" s="236"/>
      <c r="O36" s="236"/>
      <c r="P36" s="236"/>
      <c r="Q36" s="236"/>
      <c r="R36" s="236"/>
      <c r="S36" s="237"/>
      <c r="T36" s="236"/>
      <c r="U36" s="303"/>
    </row>
    <row r="37" spans="1:21" ht="18.75">
      <c r="A37" s="251">
        <v>340500</v>
      </c>
      <c r="B37" s="255"/>
      <c r="C37" s="236"/>
      <c r="D37" s="237"/>
      <c r="E37" s="237"/>
      <c r="F37" s="237"/>
      <c r="G37" s="237"/>
      <c r="H37" s="237"/>
      <c r="I37" s="237"/>
      <c r="J37" s="236"/>
      <c r="K37" s="236"/>
      <c r="L37" s="236"/>
      <c r="M37" s="236"/>
      <c r="N37" s="236"/>
      <c r="O37" s="236"/>
      <c r="P37" s="236"/>
      <c r="Q37" s="236"/>
      <c r="R37" s="236"/>
      <c r="S37" s="237"/>
      <c r="T37" s="236"/>
      <c r="U37" s="238"/>
    </row>
    <row r="38" spans="1:21" ht="18.75">
      <c r="A38" s="239">
        <v>541000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</row>
    <row r="39" spans="1:21" ht="18.75">
      <c r="A39" s="240">
        <v>410100</v>
      </c>
      <c r="B39" s="255"/>
      <c r="C39" s="236"/>
      <c r="D39" s="236"/>
      <c r="E39" s="236"/>
      <c r="F39" s="236"/>
      <c r="G39" s="236"/>
      <c r="H39" s="236"/>
      <c r="I39" s="236"/>
      <c r="J39" s="236"/>
      <c r="K39" s="255"/>
      <c r="L39" s="255"/>
      <c r="M39" s="236"/>
      <c r="N39" s="236"/>
      <c r="O39" s="236"/>
      <c r="P39" s="236"/>
      <c r="Q39" s="236"/>
      <c r="R39" s="236"/>
      <c r="S39" s="236"/>
      <c r="T39" s="236"/>
      <c r="U39" s="236"/>
    </row>
    <row r="40" spans="1:21" ht="18.75">
      <c r="A40" s="240">
        <v>411300</v>
      </c>
      <c r="B40" s="255"/>
      <c r="C40" s="236"/>
      <c r="D40" s="236"/>
      <c r="E40" s="236"/>
      <c r="F40" s="236"/>
      <c r="G40" s="236"/>
      <c r="H40" s="236"/>
      <c r="I40" s="236"/>
      <c r="J40" s="236"/>
      <c r="K40" s="236"/>
      <c r="L40" s="256"/>
      <c r="M40" s="306"/>
      <c r="N40" s="236"/>
      <c r="O40" s="236"/>
      <c r="P40" s="236"/>
      <c r="Q40" s="236"/>
      <c r="R40" s="236"/>
      <c r="S40" s="236"/>
      <c r="T40" s="236"/>
      <c r="U40" s="237"/>
    </row>
    <row r="41" spans="1:21" ht="18.75">
      <c r="A41" s="252">
        <v>411800</v>
      </c>
      <c r="B41" s="30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306"/>
      <c r="N41" s="256"/>
      <c r="O41" s="256"/>
      <c r="P41" s="256"/>
      <c r="Q41" s="256"/>
      <c r="R41" s="256"/>
      <c r="S41" s="256"/>
      <c r="T41" s="256"/>
      <c r="U41" s="306"/>
    </row>
    <row r="42" spans="1:21" ht="18.75">
      <c r="A42" s="308">
        <v>542000</v>
      </c>
      <c r="B42" s="307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</row>
    <row r="43" spans="1:21" ht="18.75">
      <c r="A43" s="252">
        <v>421000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307"/>
      <c r="N43" s="256"/>
      <c r="O43" s="256"/>
      <c r="P43" s="256"/>
      <c r="Q43" s="256"/>
      <c r="R43" s="256"/>
      <c r="S43" s="306"/>
      <c r="T43" s="256"/>
      <c r="U43" s="306"/>
    </row>
    <row r="44" spans="1:21" ht="18.75">
      <c r="A44" s="252">
        <v>421000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306"/>
      <c r="M44" s="307"/>
      <c r="N44" s="256"/>
      <c r="O44" s="256"/>
      <c r="P44" s="256"/>
      <c r="Q44" s="256"/>
      <c r="R44" s="256"/>
      <c r="S44" s="306"/>
      <c r="T44" s="256"/>
      <c r="U44" s="306"/>
    </row>
    <row r="45" spans="1:21" ht="18.75">
      <c r="A45" s="308">
        <v>551000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306"/>
      <c r="T45" s="256"/>
      <c r="U45" s="306"/>
    </row>
    <row r="46" spans="1:21" ht="18.75">
      <c r="A46" s="252">
        <v>510100</v>
      </c>
      <c r="B46" s="307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306"/>
      <c r="T46" s="256"/>
      <c r="U46" s="309"/>
    </row>
    <row r="47" spans="1:21" ht="18.75">
      <c r="A47" s="308">
        <v>510000</v>
      </c>
      <c r="B47" s="307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306"/>
      <c r="T47" s="256"/>
      <c r="U47" s="306"/>
    </row>
    <row r="48" spans="1:21" ht="18.75" customHeight="1">
      <c r="A48" s="252">
        <v>110300</v>
      </c>
      <c r="B48" s="307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306"/>
      <c r="T48" s="307"/>
      <c r="U48" s="306"/>
    </row>
    <row r="49" spans="1:21" ht="18.75">
      <c r="A49" s="252">
        <v>110900</v>
      </c>
      <c r="B49" s="307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306"/>
      <c r="T49" s="306"/>
      <c r="U49" s="306"/>
    </row>
    <row r="50" spans="1:21" ht="18.75">
      <c r="A50" s="252">
        <v>111000</v>
      </c>
      <c r="B50" s="307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306"/>
      <c r="T50" s="307"/>
      <c r="U50" s="306"/>
    </row>
    <row r="51" spans="1:21" ht="18.75">
      <c r="A51" s="252">
        <v>111100</v>
      </c>
      <c r="B51" s="307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306"/>
      <c r="T51" s="306"/>
      <c r="U51" s="309"/>
    </row>
    <row r="52" spans="1:21" ht="18.75">
      <c r="A52" s="308">
        <v>561000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306"/>
      <c r="T52" s="256"/>
      <c r="U52" s="306"/>
    </row>
    <row r="53" spans="1:21" ht="19.5" thickBot="1">
      <c r="A53" s="246">
        <v>610200</v>
      </c>
      <c r="B53" s="243"/>
      <c r="C53" s="243"/>
      <c r="D53" s="243"/>
      <c r="E53" s="243"/>
      <c r="F53" s="243"/>
      <c r="G53" s="243"/>
      <c r="H53" s="258"/>
      <c r="I53" s="243"/>
      <c r="J53" s="243"/>
      <c r="K53" s="243"/>
      <c r="L53" s="287"/>
      <c r="M53" s="243"/>
      <c r="N53" s="243"/>
      <c r="O53" s="243"/>
      <c r="P53" s="243"/>
      <c r="Q53" s="243"/>
      <c r="R53" s="243"/>
      <c r="S53" s="243"/>
      <c r="T53" s="243"/>
      <c r="U53" s="243"/>
    </row>
    <row r="54" spans="1:21" ht="19.5" thickTop="1">
      <c r="A54" s="310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</row>
    <row r="55" spans="1:21" ht="21">
      <c r="A55" s="79"/>
      <c r="B55" s="119" t="s">
        <v>251</v>
      </c>
      <c r="D55" s="119"/>
      <c r="E55" s="119"/>
      <c r="H55" s="119"/>
      <c r="I55" s="119" t="s">
        <v>252</v>
      </c>
      <c r="J55" s="119"/>
      <c r="K55" s="119"/>
      <c r="L55" s="119"/>
      <c r="M55" s="119"/>
      <c r="N55" s="119"/>
      <c r="P55" s="119"/>
      <c r="Q55" s="119" t="s">
        <v>253</v>
      </c>
      <c r="T55" s="119"/>
      <c r="U55" s="119"/>
    </row>
    <row r="56" spans="1:21" ht="21">
      <c r="A56" s="79"/>
      <c r="B56" s="119" t="s">
        <v>155</v>
      </c>
      <c r="D56" s="119"/>
      <c r="E56" s="119"/>
      <c r="H56" s="119"/>
      <c r="I56" s="119" t="s">
        <v>254</v>
      </c>
      <c r="J56" s="119"/>
      <c r="K56" s="119"/>
      <c r="L56" s="119"/>
      <c r="M56" s="119"/>
      <c r="N56" s="119"/>
      <c r="O56" s="119"/>
      <c r="P56" s="119"/>
      <c r="Q56" s="119" t="s">
        <v>255</v>
      </c>
      <c r="S56" s="119"/>
      <c r="T56" s="119"/>
      <c r="U56" s="119"/>
    </row>
    <row r="57" spans="1:21" ht="21">
      <c r="A57" s="79"/>
      <c r="B57" s="202" t="s">
        <v>256</v>
      </c>
      <c r="C57" s="294"/>
      <c r="D57" s="294"/>
      <c r="E57" s="294"/>
      <c r="F57" s="294"/>
      <c r="H57" s="119"/>
      <c r="I57" s="119" t="s">
        <v>257</v>
      </c>
      <c r="J57" s="119"/>
      <c r="K57" s="119"/>
      <c r="L57" s="119"/>
      <c r="M57" s="119"/>
      <c r="N57" s="204"/>
      <c r="O57" s="204"/>
      <c r="P57" s="204"/>
      <c r="Q57" s="204" t="s">
        <v>258</v>
      </c>
      <c r="R57" s="204"/>
      <c r="S57" s="204"/>
      <c r="T57" s="204"/>
      <c r="U57" s="119"/>
    </row>
    <row r="58" spans="1:21" ht="18.7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</row>
  </sheetData>
  <sheetProtection/>
  <mergeCells count="24">
    <mergeCell ref="A1:U1"/>
    <mergeCell ref="A2:U2"/>
    <mergeCell ref="A3:U3"/>
    <mergeCell ref="A4:U4"/>
    <mergeCell ref="A5:U5"/>
    <mergeCell ref="A6:U6"/>
    <mergeCell ref="N30:O30"/>
    <mergeCell ref="P30:Q30"/>
    <mergeCell ref="B7:C7"/>
    <mergeCell ref="D7:E7"/>
    <mergeCell ref="F7:G7"/>
    <mergeCell ref="H7:I7"/>
    <mergeCell ref="K7:M7"/>
    <mergeCell ref="N7:O7"/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55">
      <selection activeCell="I58" sqref="I58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9.710937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393" t="s">
        <v>317</v>
      </c>
      <c r="B1" s="393"/>
      <c r="C1" s="393"/>
      <c r="D1" s="393"/>
      <c r="E1" s="393"/>
      <c r="F1" s="393"/>
      <c r="G1" s="393"/>
      <c r="H1" s="393"/>
      <c r="I1" s="393"/>
    </row>
    <row r="2" spans="1:9" ht="21">
      <c r="A2" s="370" t="s">
        <v>316</v>
      </c>
      <c r="B2" s="370"/>
      <c r="C2" s="370"/>
      <c r="D2" s="370"/>
      <c r="E2" s="370"/>
      <c r="F2" s="370"/>
      <c r="G2" s="370"/>
      <c r="H2" s="370"/>
      <c r="I2" s="370"/>
    </row>
    <row r="3" spans="1:9" ht="21">
      <c r="A3" s="370" t="s">
        <v>330</v>
      </c>
      <c r="B3" s="370"/>
      <c r="C3" s="370"/>
      <c r="D3" s="370"/>
      <c r="E3" s="370"/>
      <c r="F3" s="370"/>
      <c r="G3" s="370"/>
      <c r="H3" s="370"/>
      <c r="I3" s="370"/>
    </row>
    <row r="4" spans="1:9" ht="2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1">
      <c r="A5" s="379" t="s">
        <v>4</v>
      </c>
      <c r="B5" s="380"/>
      <c r="C5" s="380"/>
      <c r="D5" s="380"/>
      <c r="E5" s="380"/>
      <c r="F5" s="381"/>
      <c r="G5" s="122" t="s">
        <v>37</v>
      </c>
      <c r="H5" s="121" t="s">
        <v>0</v>
      </c>
      <c r="I5" s="121" t="s">
        <v>42</v>
      </c>
    </row>
    <row r="6" spans="1:9" ht="21">
      <c r="A6" s="123" t="s">
        <v>43</v>
      </c>
      <c r="B6" s="124"/>
      <c r="C6" s="124"/>
      <c r="D6" s="125"/>
      <c r="E6" s="125"/>
      <c r="F6" s="126"/>
      <c r="G6" s="127"/>
      <c r="H6" s="128"/>
      <c r="I6" s="128"/>
    </row>
    <row r="7" spans="1:9" ht="21">
      <c r="A7" s="129" t="s">
        <v>44</v>
      </c>
      <c r="B7" s="130"/>
      <c r="C7" s="130"/>
      <c r="D7" s="131"/>
      <c r="E7" s="131"/>
      <c r="F7" s="132"/>
      <c r="G7" s="133">
        <v>411000</v>
      </c>
      <c r="H7" s="134"/>
      <c r="I7" s="134"/>
    </row>
    <row r="8" spans="1:10" ht="21">
      <c r="A8" s="135" t="s">
        <v>45</v>
      </c>
      <c r="B8" s="136"/>
      <c r="C8" s="136"/>
      <c r="D8" s="136"/>
      <c r="E8" s="136"/>
      <c r="F8" s="137"/>
      <c r="G8" s="138">
        <v>411001</v>
      </c>
      <c r="H8" s="139">
        <v>600000</v>
      </c>
      <c r="I8" s="139">
        <v>495188</v>
      </c>
      <c r="J8" s="140"/>
    </row>
    <row r="9" spans="1:10" ht="21">
      <c r="A9" s="135" t="s">
        <v>46</v>
      </c>
      <c r="B9" s="136"/>
      <c r="C9" s="136"/>
      <c r="D9" s="136"/>
      <c r="E9" s="136"/>
      <c r="F9" s="137"/>
      <c r="G9" s="138">
        <v>411002</v>
      </c>
      <c r="H9" s="139">
        <v>55000</v>
      </c>
      <c r="I9" s="139">
        <v>21254.36</v>
      </c>
      <c r="J9" s="140"/>
    </row>
    <row r="10" spans="1:10" ht="21">
      <c r="A10" s="141" t="s">
        <v>47</v>
      </c>
      <c r="B10" s="142"/>
      <c r="C10" s="142"/>
      <c r="D10" s="142"/>
      <c r="E10" s="142"/>
      <c r="F10" s="46"/>
      <c r="G10" s="143">
        <v>411003</v>
      </c>
      <c r="H10" s="144">
        <v>60000</v>
      </c>
      <c r="I10" s="144">
        <v>7762</v>
      </c>
      <c r="J10" s="140"/>
    </row>
    <row r="11" spans="1:10" ht="21">
      <c r="A11" s="385" t="s">
        <v>48</v>
      </c>
      <c r="B11" s="386"/>
      <c r="C11" s="386"/>
      <c r="D11" s="386"/>
      <c r="E11" s="386"/>
      <c r="F11" s="387"/>
      <c r="G11" s="145"/>
      <c r="H11" s="146">
        <f>SUM(H8:H10)</f>
        <v>715000</v>
      </c>
      <c r="I11" s="146">
        <f>SUM(I8:I10)</f>
        <v>524204.36</v>
      </c>
      <c r="J11" s="140"/>
    </row>
    <row r="12" spans="1:10" ht="21">
      <c r="A12" s="123" t="s">
        <v>49</v>
      </c>
      <c r="B12" s="124"/>
      <c r="C12" s="124"/>
      <c r="D12" s="124"/>
      <c r="E12" s="124"/>
      <c r="F12" s="148"/>
      <c r="G12" s="149">
        <v>412000</v>
      </c>
      <c r="H12" s="128"/>
      <c r="I12" s="128"/>
      <c r="J12" s="140"/>
    </row>
    <row r="13" spans="1:10" ht="21">
      <c r="A13" s="150" t="s">
        <v>50</v>
      </c>
      <c r="B13" s="151"/>
      <c r="C13" s="151"/>
      <c r="D13" s="151"/>
      <c r="E13" s="151"/>
      <c r="F13" s="152"/>
      <c r="G13" s="138">
        <v>412101</v>
      </c>
      <c r="H13" s="139">
        <v>0</v>
      </c>
      <c r="I13" s="139">
        <v>0</v>
      </c>
      <c r="J13" s="140"/>
    </row>
    <row r="14" spans="1:10" ht="21">
      <c r="A14" s="135" t="s">
        <v>51</v>
      </c>
      <c r="B14" s="136"/>
      <c r="C14" s="136"/>
      <c r="D14" s="136"/>
      <c r="E14" s="136"/>
      <c r="F14" s="137"/>
      <c r="G14" s="138">
        <v>412103</v>
      </c>
      <c r="H14" s="139">
        <v>0</v>
      </c>
      <c r="I14" s="139">
        <v>0</v>
      </c>
      <c r="J14" s="140"/>
    </row>
    <row r="15" spans="1:10" ht="21">
      <c r="A15" s="135" t="s">
        <v>52</v>
      </c>
      <c r="B15" s="136"/>
      <c r="C15" s="136"/>
      <c r="D15" s="136"/>
      <c r="E15" s="136"/>
      <c r="F15" s="137"/>
      <c r="G15" s="138">
        <v>412104</v>
      </c>
      <c r="H15" s="139">
        <v>0</v>
      </c>
      <c r="I15" s="139">
        <v>0</v>
      </c>
      <c r="J15" s="140"/>
    </row>
    <row r="16" spans="1:10" ht="21">
      <c r="A16" s="135" t="s">
        <v>172</v>
      </c>
      <c r="B16" s="136"/>
      <c r="C16" s="136"/>
      <c r="D16" s="136"/>
      <c r="E16" s="136"/>
      <c r="F16" s="137"/>
      <c r="G16" s="138">
        <v>412106</v>
      </c>
      <c r="H16" s="139">
        <v>25000</v>
      </c>
      <c r="I16" s="139">
        <v>1163</v>
      </c>
      <c r="J16" s="140"/>
    </row>
    <row r="17" spans="1:10" ht="21">
      <c r="A17" s="135" t="s">
        <v>202</v>
      </c>
      <c r="B17" s="136"/>
      <c r="C17" s="136"/>
      <c r="D17" s="136"/>
      <c r="E17" s="136"/>
      <c r="F17" s="137"/>
      <c r="G17" s="138">
        <v>412107</v>
      </c>
      <c r="H17" s="139">
        <v>120000</v>
      </c>
      <c r="I17" s="139">
        <v>0</v>
      </c>
      <c r="J17" s="140"/>
    </row>
    <row r="18" spans="1:10" ht="21">
      <c r="A18" s="135" t="s">
        <v>203</v>
      </c>
      <c r="B18" s="136"/>
      <c r="C18" s="136"/>
      <c r="D18" s="136"/>
      <c r="E18" s="136"/>
      <c r="F18" s="137"/>
      <c r="G18" s="138">
        <v>412128</v>
      </c>
      <c r="H18" s="139">
        <v>10000</v>
      </c>
      <c r="I18" s="139">
        <v>20</v>
      </c>
      <c r="J18" s="140"/>
    </row>
    <row r="19" spans="1:10" ht="21">
      <c r="A19" s="141" t="s">
        <v>268</v>
      </c>
      <c r="B19" s="142"/>
      <c r="C19" s="142"/>
      <c r="D19" s="142"/>
      <c r="E19" s="142"/>
      <c r="F19" s="46"/>
      <c r="G19" s="154">
        <v>412199</v>
      </c>
      <c r="H19" s="155">
        <v>5000</v>
      </c>
      <c r="I19" s="139">
        <v>0</v>
      </c>
      <c r="J19" s="140"/>
    </row>
    <row r="20" spans="1:10" ht="21">
      <c r="A20" s="135" t="s">
        <v>269</v>
      </c>
      <c r="B20" s="136"/>
      <c r="C20" s="136"/>
      <c r="D20" s="136"/>
      <c r="E20" s="136"/>
      <c r="F20" s="137"/>
      <c r="G20" s="138">
        <v>412202</v>
      </c>
      <c r="H20" s="139">
        <v>7000</v>
      </c>
      <c r="I20" s="139">
        <v>0</v>
      </c>
      <c r="J20" s="140"/>
    </row>
    <row r="21" spans="1:10" ht="21">
      <c r="A21" s="135" t="s">
        <v>270</v>
      </c>
      <c r="B21" s="136"/>
      <c r="C21" s="136"/>
      <c r="D21" s="136"/>
      <c r="E21" s="136"/>
      <c r="F21" s="137"/>
      <c r="G21" s="138">
        <v>412210</v>
      </c>
      <c r="H21" s="139">
        <v>40000</v>
      </c>
      <c r="I21" s="139">
        <v>0</v>
      </c>
      <c r="J21" s="140"/>
    </row>
    <row r="22" spans="1:10" ht="21">
      <c r="A22" s="156" t="s">
        <v>271</v>
      </c>
      <c r="B22" s="136"/>
      <c r="C22" s="136"/>
      <c r="D22" s="136"/>
      <c r="E22" s="136"/>
      <c r="F22" s="137"/>
      <c r="G22" s="138">
        <v>412303</v>
      </c>
      <c r="H22" s="139">
        <v>0</v>
      </c>
      <c r="I22" s="139">
        <v>0</v>
      </c>
      <c r="J22" s="140"/>
    </row>
    <row r="23" spans="1:10" ht="21">
      <c r="A23" s="134" t="s">
        <v>272</v>
      </c>
      <c r="B23" s="134"/>
      <c r="C23" s="134"/>
      <c r="D23" s="134"/>
      <c r="E23" s="134"/>
      <c r="F23" s="134"/>
      <c r="G23" s="153">
        <v>412304</v>
      </c>
      <c r="H23" s="139">
        <v>400</v>
      </c>
      <c r="I23" s="139">
        <v>0</v>
      </c>
      <c r="J23" s="140"/>
    </row>
    <row r="24" spans="1:10" ht="21">
      <c r="A24" s="135" t="s">
        <v>204</v>
      </c>
      <c r="B24" s="136"/>
      <c r="C24" s="136"/>
      <c r="D24" s="136"/>
      <c r="E24" s="136"/>
      <c r="F24" s="137"/>
      <c r="G24" s="138">
        <v>412306</v>
      </c>
      <c r="H24" s="139">
        <v>2000</v>
      </c>
      <c r="I24" s="139">
        <v>0</v>
      </c>
      <c r="J24" s="140"/>
    </row>
    <row r="25" spans="1:10" ht="21">
      <c r="A25" s="135" t="s">
        <v>205</v>
      </c>
      <c r="B25" s="136"/>
      <c r="C25" s="136"/>
      <c r="D25" s="136"/>
      <c r="E25" s="136"/>
      <c r="F25" s="136"/>
      <c r="G25" s="138">
        <v>412307</v>
      </c>
      <c r="H25" s="139">
        <v>500</v>
      </c>
      <c r="I25" s="139">
        <v>80</v>
      </c>
      <c r="J25" s="140"/>
    </row>
    <row r="26" spans="1:10" ht="21">
      <c r="A26" s="158" t="s">
        <v>206</v>
      </c>
      <c r="B26" s="159"/>
      <c r="C26" s="159"/>
      <c r="D26" s="159"/>
      <c r="E26" s="159"/>
      <c r="F26" s="159"/>
      <c r="G26" s="160">
        <v>412399</v>
      </c>
      <c r="H26" s="161">
        <v>0</v>
      </c>
      <c r="I26" s="157">
        <v>0</v>
      </c>
      <c r="J26" s="140"/>
    </row>
    <row r="27" spans="1:10" ht="21">
      <c r="A27" s="388" t="s">
        <v>48</v>
      </c>
      <c r="B27" s="389"/>
      <c r="C27" s="389"/>
      <c r="D27" s="389"/>
      <c r="E27" s="389"/>
      <c r="F27" s="390"/>
      <c r="G27" s="162"/>
      <c r="H27" s="163">
        <f>SUM(H13:H26)</f>
        <v>209900</v>
      </c>
      <c r="I27" s="146">
        <f>SUM(I13:I26)</f>
        <v>1263</v>
      </c>
      <c r="J27" s="140"/>
    </row>
    <row r="28" spans="1:10" ht="21">
      <c r="A28" s="123" t="s">
        <v>53</v>
      </c>
      <c r="B28" s="124"/>
      <c r="C28" s="124"/>
      <c r="D28" s="124"/>
      <c r="E28" s="124"/>
      <c r="F28" s="148"/>
      <c r="G28" s="164">
        <v>413000</v>
      </c>
      <c r="H28" s="128"/>
      <c r="I28" s="165"/>
      <c r="J28" s="140"/>
    </row>
    <row r="29" spans="1:10" ht="21">
      <c r="A29" s="141" t="s">
        <v>54</v>
      </c>
      <c r="B29" s="142"/>
      <c r="C29" s="142"/>
      <c r="D29" s="142"/>
      <c r="E29" s="142"/>
      <c r="F29" s="46"/>
      <c r="G29" s="167">
        <v>413003</v>
      </c>
      <c r="H29" s="144">
        <v>110000</v>
      </c>
      <c r="I29" s="139">
        <v>0</v>
      </c>
      <c r="J29" s="140"/>
    </row>
    <row r="30" spans="1:10" ht="21">
      <c r="A30" s="385" t="s">
        <v>48</v>
      </c>
      <c r="B30" s="391"/>
      <c r="C30" s="391"/>
      <c r="D30" s="391"/>
      <c r="E30" s="391"/>
      <c r="F30" s="392"/>
      <c r="G30" s="168"/>
      <c r="H30" s="146">
        <f>SUM(H29)</f>
        <v>110000</v>
      </c>
      <c r="I30" s="146">
        <f>SUM(I29)</f>
        <v>0</v>
      </c>
      <c r="J30" s="140"/>
    </row>
    <row r="31" spans="1:10" ht="21">
      <c r="A31" s="171" t="s">
        <v>55</v>
      </c>
      <c r="B31" s="172"/>
      <c r="C31" s="172"/>
      <c r="D31" s="172"/>
      <c r="E31" s="172"/>
      <c r="F31" s="173"/>
      <c r="G31" s="174">
        <v>415000</v>
      </c>
      <c r="H31" s="175"/>
      <c r="I31" s="354"/>
      <c r="J31" s="140"/>
    </row>
    <row r="32" spans="1:10" ht="21">
      <c r="A32" s="213" t="s">
        <v>56</v>
      </c>
      <c r="B32" s="214"/>
      <c r="C32" s="214"/>
      <c r="D32" s="214"/>
      <c r="E32" s="214"/>
      <c r="F32" s="215"/>
      <c r="G32" s="216">
        <v>415004</v>
      </c>
      <c r="H32" s="217">
        <v>50000</v>
      </c>
      <c r="I32" s="139">
        <v>0</v>
      </c>
      <c r="J32" s="140"/>
    </row>
    <row r="33" spans="1:10" ht="21">
      <c r="A33" s="135" t="s">
        <v>138</v>
      </c>
      <c r="B33" s="136"/>
      <c r="C33" s="136"/>
      <c r="D33" s="136"/>
      <c r="E33" s="136"/>
      <c r="F33" s="137"/>
      <c r="G33" s="138">
        <v>415007</v>
      </c>
      <c r="H33" s="177">
        <v>100</v>
      </c>
      <c r="I33" s="139">
        <v>0</v>
      </c>
      <c r="J33" s="140"/>
    </row>
    <row r="34" spans="1:10" ht="21">
      <c r="A34" s="141" t="s">
        <v>57</v>
      </c>
      <c r="B34" s="142"/>
      <c r="C34" s="142"/>
      <c r="D34" s="142"/>
      <c r="E34" s="142"/>
      <c r="F34" s="46"/>
      <c r="G34" s="143">
        <v>415999</v>
      </c>
      <c r="H34" s="178">
        <v>2000</v>
      </c>
      <c r="I34" s="144">
        <v>0</v>
      </c>
      <c r="J34" s="140"/>
    </row>
    <row r="35" spans="1:10" ht="30" customHeight="1">
      <c r="A35" s="385" t="s">
        <v>48</v>
      </c>
      <c r="B35" s="386"/>
      <c r="C35" s="386"/>
      <c r="D35" s="386"/>
      <c r="E35" s="386"/>
      <c r="F35" s="387"/>
      <c r="G35" s="179"/>
      <c r="H35" s="180">
        <f>SUM(H32:H34)</f>
        <v>52100</v>
      </c>
      <c r="I35" s="146">
        <f>SUM(I32:I34)</f>
        <v>0</v>
      </c>
      <c r="J35" s="140"/>
    </row>
    <row r="36" spans="1:10" ht="30" customHeight="1">
      <c r="A36" s="205"/>
      <c r="B36" s="205"/>
      <c r="C36" s="205"/>
      <c r="D36" s="205"/>
      <c r="E36" s="205"/>
      <c r="F36" s="205"/>
      <c r="G36" s="206"/>
      <c r="H36" s="207"/>
      <c r="I36" s="207"/>
      <c r="J36" s="140"/>
    </row>
    <row r="37" spans="1:10" ht="30" customHeight="1">
      <c r="A37" s="209"/>
      <c r="B37" s="209"/>
      <c r="C37" s="209"/>
      <c r="D37" s="209"/>
      <c r="E37" s="209"/>
      <c r="F37" s="209"/>
      <c r="G37" s="172"/>
      <c r="H37" s="210"/>
      <c r="I37" s="210"/>
      <c r="J37" s="140"/>
    </row>
    <row r="38" spans="1:10" ht="30" customHeight="1">
      <c r="A38" s="209"/>
      <c r="B38" s="209"/>
      <c r="C38" s="209"/>
      <c r="D38" s="209"/>
      <c r="E38" s="209"/>
      <c r="F38" s="209"/>
      <c r="G38" s="172"/>
      <c r="H38" s="210"/>
      <c r="I38" s="210"/>
      <c r="J38" s="140"/>
    </row>
    <row r="39" spans="1:10" ht="30" customHeight="1">
      <c r="A39" s="209"/>
      <c r="B39" s="209"/>
      <c r="C39" s="209"/>
      <c r="D39" s="209"/>
      <c r="E39" s="209"/>
      <c r="F39" s="209"/>
      <c r="G39" s="172"/>
      <c r="H39" s="210"/>
      <c r="I39" s="210"/>
      <c r="J39" s="140"/>
    </row>
    <row r="40" spans="1:9" ht="25.5" customHeight="1">
      <c r="A40" s="379" t="s">
        <v>4</v>
      </c>
      <c r="B40" s="380"/>
      <c r="C40" s="380"/>
      <c r="D40" s="380"/>
      <c r="E40" s="380"/>
      <c r="F40" s="381"/>
      <c r="G40" s="122" t="s">
        <v>37</v>
      </c>
      <c r="H40" s="121" t="s">
        <v>0</v>
      </c>
      <c r="I40" s="121" t="s">
        <v>42</v>
      </c>
    </row>
    <row r="41" spans="1:9" ht="21">
      <c r="A41" s="123" t="s">
        <v>58</v>
      </c>
      <c r="B41" s="124"/>
      <c r="C41" s="124"/>
      <c r="D41" s="125"/>
      <c r="E41" s="125"/>
      <c r="F41" s="126"/>
      <c r="G41" s="127"/>
      <c r="H41" s="128"/>
      <c r="I41" s="128"/>
    </row>
    <row r="42" spans="1:9" ht="21">
      <c r="A42" s="129" t="s">
        <v>59</v>
      </c>
      <c r="B42" s="130"/>
      <c r="C42" s="130"/>
      <c r="D42" s="131"/>
      <c r="E42" s="131"/>
      <c r="F42" s="132"/>
      <c r="G42" s="133">
        <v>420000</v>
      </c>
      <c r="H42" s="134"/>
      <c r="I42" s="134"/>
    </row>
    <row r="43" spans="1:10" ht="21">
      <c r="A43" s="135" t="s">
        <v>60</v>
      </c>
      <c r="B43" s="136"/>
      <c r="C43" s="136"/>
      <c r="D43" s="136"/>
      <c r="E43" s="136"/>
      <c r="F43" s="137"/>
      <c r="G43" s="138">
        <v>421001</v>
      </c>
      <c r="H43" s="139">
        <v>400000</v>
      </c>
      <c r="I43" s="139">
        <v>0</v>
      </c>
      <c r="J43" s="140"/>
    </row>
    <row r="44" spans="1:10" ht="21">
      <c r="A44" s="135" t="s">
        <v>111</v>
      </c>
      <c r="B44" s="136"/>
      <c r="C44" s="136"/>
      <c r="D44" s="136"/>
      <c r="E44" s="136"/>
      <c r="F44" s="137"/>
      <c r="G44" s="138">
        <v>421002</v>
      </c>
      <c r="H44" s="177">
        <v>8000000</v>
      </c>
      <c r="I44" s="139">
        <v>705800.05</v>
      </c>
      <c r="J44" s="140"/>
    </row>
    <row r="45" spans="1:10" ht="21">
      <c r="A45" s="135" t="s">
        <v>110</v>
      </c>
      <c r="B45" s="136"/>
      <c r="C45" s="136"/>
      <c r="D45" s="136"/>
      <c r="E45" s="136"/>
      <c r="F45" s="136"/>
      <c r="G45" s="138">
        <v>421004</v>
      </c>
      <c r="H45" s="182">
        <v>3300000</v>
      </c>
      <c r="I45" s="139">
        <v>682400.64</v>
      </c>
      <c r="J45" s="140"/>
    </row>
    <row r="46" spans="1:10" ht="21">
      <c r="A46" s="135" t="s">
        <v>112</v>
      </c>
      <c r="B46" s="136"/>
      <c r="C46" s="136"/>
      <c r="D46" s="136"/>
      <c r="E46" s="136"/>
      <c r="F46" s="136"/>
      <c r="G46" s="138">
        <v>421005</v>
      </c>
      <c r="H46" s="182">
        <v>120000</v>
      </c>
      <c r="I46" s="139">
        <v>31575.33</v>
      </c>
      <c r="J46" s="140"/>
    </row>
    <row r="47" spans="1:12" ht="21">
      <c r="A47" s="135" t="s">
        <v>113</v>
      </c>
      <c r="B47" s="136"/>
      <c r="C47" s="136"/>
      <c r="D47" s="136"/>
      <c r="E47" s="136"/>
      <c r="F47" s="136"/>
      <c r="G47" s="153">
        <v>421006</v>
      </c>
      <c r="H47" s="182">
        <v>1500000</v>
      </c>
      <c r="I47" s="139">
        <v>297598.76</v>
      </c>
      <c r="J47" s="140"/>
      <c r="L47" s="183"/>
    </row>
    <row r="48" spans="1:10" ht="21">
      <c r="A48" s="135" t="s">
        <v>114</v>
      </c>
      <c r="B48" s="136"/>
      <c r="C48" s="136"/>
      <c r="D48" s="136"/>
      <c r="E48" s="136"/>
      <c r="F48" s="137"/>
      <c r="G48" s="153">
        <v>421007</v>
      </c>
      <c r="H48" s="182">
        <v>2900000</v>
      </c>
      <c r="I48" s="139">
        <v>666187.6</v>
      </c>
      <c r="J48" s="140"/>
    </row>
    <row r="49" spans="1:10" ht="21">
      <c r="A49" s="135" t="s">
        <v>144</v>
      </c>
      <c r="B49" s="136"/>
      <c r="C49" s="136"/>
      <c r="D49" s="136"/>
      <c r="E49" s="136"/>
      <c r="F49" s="137"/>
      <c r="G49" s="153">
        <v>421011</v>
      </c>
      <c r="H49" s="182">
        <v>2000</v>
      </c>
      <c r="I49" s="139">
        <v>6</v>
      </c>
      <c r="J49" s="140"/>
    </row>
    <row r="50" spans="1:10" ht="21">
      <c r="A50" s="135" t="s">
        <v>115</v>
      </c>
      <c r="B50" s="136"/>
      <c r="C50" s="136"/>
      <c r="D50" s="136"/>
      <c r="E50" s="136"/>
      <c r="F50" s="137"/>
      <c r="G50" s="153">
        <v>421012</v>
      </c>
      <c r="H50" s="182">
        <v>120000</v>
      </c>
      <c r="I50" s="139">
        <v>39129.11</v>
      </c>
      <c r="J50" s="140"/>
    </row>
    <row r="51" spans="1:10" ht="21">
      <c r="A51" s="135" t="s">
        <v>116</v>
      </c>
      <c r="B51" s="136"/>
      <c r="C51" s="136"/>
      <c r="D51" s="136"/>
      <c r="E51" s="136"/>
      <c r="F51" s="137"/>
      <c r="G51" s="153">
        <v>421013</v>
      </c>
      <c r="H51" s="182">
        <v>100000</v>
      </c>
      <c r="I51" s="139">
        <v>11855.56</v>
      </c>
      <c r="J51" s="140"/>
    </row>
    <row r="52" spans="1:10" ht="21">
      <c r="A52" s="135" t="s">
        <v>117</v>
      </c>
      <c r="B52" s="136"/>
      <c r="C52" s="136"/>
      <c r="D52" s="136"/>
      <c r="E52" s="136"/>
      <c r="F52" s="137"/>
      <c r="G52" s="153">
        <v>421015</v>
      </c>
      <c r="H52" s="182">
        <v>1500000</v>
      </c>
      <c r="I52" s="139">
        <v>167637</v>
      </c>
      <c r="J52" s="140"/>
    </row>
    <row r="53" spans="1:10" ht="21">
      <c r="A53" s="141" t="s">
        <v>166</v>
      </c>
      <c r="B53" s="142"/>
      <c r="C53" s="142"/>
      <c r="D53" s="142"/>
      <c r="E53" s="142"/>
      <c r="F53" s="46"/>
      <c r="G53" s="154">
        <v>421199</v>
      </c>
      <c r="H53" s="184">
        <v>2000</v>
      </c>
      <c r="I53" s="139">
        <v>1474.4</v>
      </c>
      <c r="J53" s="140"/>
    </row>
    <row r="54" spans="1:10" ht="17.25" customHeight="1">
      <c r="A54" s="385" t="s">
        <v>48</v>
      </c>
      <c r="B54" s="386"/>
      <c r="C54" s="386"/>
      <c r="D54" s="386"/>
      <c r="E54" s="386"/>
      <c r="F54" s="387"/>
      <c r="G54" s="179"/>
      <c r="H54" s="180">
        <f>SUM(H43:H53)</f>
        <v>17944000</v>
      </c>
      <c r="I54" s="146">
        <f>SUM(I43:I53)</f>
        <v>2603664.4499999997</v>
      </c>
      <c r="J54" s="140"/>
    </row>
    <row r="55" spans="1:10" ht="20.25" customHeight="1">
      <c r="A55" s="123" t="s">
        <v>61</v>
      </c>
      <c r="B55" s="124"/>
      <c r="C55" s="124"/>
      <c r="D55" s="124"/>
      <c r="E55" s="124"/>
      <c r="F55" s="148"/>
      <c r="G55" s="185"/>
      <c r="H55" s="186"/>
      <c r="I55" s="128"/>
      <c r="J55" s="140"/>
    </row>
    <row r="56" spans="1:10" ht="20.25" customHeight="1">
      <c r="A56" s="129" t="s">
        <v>62</v>
      </c>
      <c r="B56" s="130"/>
      <c r="C56" s="130"/>
      <c r="D56" s="130"/>
      <c r="E56" s="130"/>
      <c r="F56" s="187"/>
      <c r="G56" s="188">
        <v>430000</v>
      </c>
      <c r="H56" s="136"/>
      <c r="I56" s="134"/>
      <c r="J56" s="140"/>
    </row>
    <row r="57" spans="1:10" ht="21">
      <c r="A57" s="135" t="s">
        <v>63</v>
      </c>
      <c r="B57" s="136"/>
      <c r="C57" s="136"/>
      <c r="D57" s="136"/>
      <c r="E57" s="136"/>
      <c r="F57" s="137"/>
      <c r="G57" s="153">
        <v>431002</v>
      </c>
      <c r="H57" s="182">
        <v>25000000</v>
      </c>
      <c r="I57" s="139">
        <v>0</v>
      </c>
      <c r="J57" s="140"/>
    </row>
    <row r="58" spans="1:10" ht="15" customHeight="1">
      <c r="A58" s="141"/>
      <c r="B58" s="142"/>
      <c r="C58" s="142"/>
      <c r="D58" s="142"/>
      <c r="E58" s="142"/>
      <c r="F58" s="46"/>
      <c r="G58" s="154"/>
      <c r="H58" s="184"/>
      <c r="I58" s="144"/>
      <c r="J58" s="140"/>
    </row>
    <row r="59" spans="1:10" ht="18" customHeight="1">
      <c r="A59" s="385" t="s">
        <v>48</v>
      </c>
      <c r="B59" s="386"/>
      <c r="C59" s="386"/>
      <c r="D59" s="386"/>
      <c r="E59" s="386"/>
      <c r="F59" s="387"/>
      <c r="G59" s="179"/>
      <c r="H59" s="180">
        <f>SUM(H57)</f>
        <v>25000000</v>
      </c>
      <c r="I59" s="146">
        <f>SUM(I57:I58)</f>
        <v>0</v>
      </c>
      <c r="J59" s="140"/>
    </row>
    <row r="60" spans="1:10" ht="21">
      <c r="A60" s="382" t="s">
        <v>82</v>
      </c>
      <c r="B60" s="383"/>
      <c r="C60" s="383"/>
      <c r="D60" s="383"/>
      <c r="E60" s="383"/>
      <c r="F60" s="384"/>
      <c r="G60" s="154"/>
      <c r="H60" s="184"/>
      <c r="I60" s="144"/>
      <c r="J60" s="140"/>
    </row>
    <row r="61" spans="1:10" ht="20.25" customHeight="1">
      <c r="A61" s="189" t="s">
        <v>183</v>
      </c>
      <c r="B61" s="190"/>
      <c r="C61" s="190"/>
      <c r="D61" s="191"/>
      <c r="E61" s="191"/>
      <c r="F61" s="192"/>
      <c r="G61" s="153">
        <v>440000</v>
      </c>
      <c r="H61" s="182"/>
      <c r="I61" s="139"/>
      <c r="J61" s="140"/>
    </row>
    <row r="62" spans="1:10" ht="21">
      <c r="A62" s="193"/>
      <c r="B62" s="194"/>
      <c r="C62" s="194"/>
      <c r="D62" s="194"/>
      <c r="E62" s="194"/>
      <c r="F62" s="195"/>
      <c r="G62" s="153"/>
      <c r="H62" s="182"/>
      <c r="I62" s="139"/>
      <c r="J62" s="140"/>
    </row>
    <row r="63" spans="1:10" ht="21">
      <c r="A63" s="193"/>
      <c r="B63" s="194"/>
      <c r="C63" s="194"/>
      <c r="D63" s="194"/>
      <c r="E63" s="194"/>
      <c r="F63" s="195"/>
      <c r="G63" s="153"/>
      <c r="H63" s="182"/>
      <c r="I63" s="139"/>
      <c r="J63" s="140"/>
    </row>
    <row r="64" spans="1:10" ht="21">
      <c r="A64" s="196"/>
      <c r="B64" s="194"/>
      <c r="C64" s="194"/>
      <c r="D64" s="194"/>
      <c r="E64" s="194"/>
      <c r="F64" s="195"/>
      <c r="G64" s="153"/>
      <c r="H64" s="182"/>
      <c r="I64" s="139"/>
      <c r="J64" s="140"/>
    </row>
    <row r="65" spans="1:10" ht="21">
      <c r="A65" s="196"/>
      <c r="B65" s="194"/>
      <c r="C65" s="194"/>
      <c r="D65" s="194"/>
      <c r="E65" s="194"/>
      <c r="F65" s="195"/>
      <c r="G65" s="153"/>
      <c r="H65" s="182"/>
      <c r="I65" s="139"/>
      <c r="J65" s="140"/>
    </row>
    <row r="66" spans="1:10" ht="21">
      <c r="A66" s="197"/>
      <c r="B66" s="198"/>
      <c r="C66" s="198"/>
      <c r="D66" s="198"/>
      <c r="E66" s="198"/>
      <c r="F66" s="199"/>
      <c r="G66" s="154"/>
      <c r="H66" s="200"/>
      <c r="I66" s="144"/>
      <c r="J66" s="140"/>
    </row>
    <row r="67" spans="1:10" ht="19.5" customHeight="1">
      <c r="A67" s="385" t="s">
        <v>48</v>
      </c>
      <c r="B67" s="386"/>
      <c r="C67" s="386"/>
      <c r="D67" s="386"/>
      <c r="E67" s="386"/>
      <c r="F67" s="387"/>
      <c r="G67" s="179"/>
      <c r="H67" s="180">
        <v>0</v>
      </c>
      <c r="I67" s="146">
        <f>SUM(I62:I66)</f>
        <v>0</v>
      </c>
      <c r="J67" s="140"/>
    </row>
    <row r="68" spans="1:11" ht="22.5" customHeight="1" thickBot="1">
      <c r="A68" s="385" t="s">
        <v>83</v>
      </c>
      <c r="B68" s="386"/>
      <c r="C68" s="386"/>
      <c r="D68" s="386"/>
      <c r="E68" s="386"/>
      <c r="F68" s="387"/>
      <c r="G68" s="179"/>
      <c r="H68" s="201">
        <f>SUM(H11+H27+H30+H35+H54+H59)</f>
        <v>44031000</v>
      </c>
      <c r="I68" s="201">
        <f>I11+I27+I30+I35+I54+I59+I67</f>
        <v>3129131.8099999996</v>
      </c>
      <c r="J68" s="140"/>
      <c r="K68" s="183"/>
    </row>
    <row r="69" spans="1:11" ht="22.5" customHeight="1" thickTop="1">
      <c r="A69" s="209"/>
      <c r="B69" s="209"/>
      <c r="C69" s="209"/>
      <c r="D69" s="209"/>
      <c r="E69" s="209"/>
      <c r="F69" s="209"/>
      <c r="G69" s="172"/>
      <c r="H69" s="210"/>
      <c r="I69" s="210"/>
      <c r="J69" s="140"/>
      <c r="K69" s="183"/>
    </row>
    <row r="70" spans="1:9" s="203" customFormat="1" ht="21">
      <c r="A70" s="202" t="s">
        <v>318</v>
      </c>
      <c r="B70" s="202"/>
      <c r="C70" s="202"/>
      <c r="D70" s="202"/>
      <c r="E70" s="202"/>
      <c r="F70" s="202"/>
      <c r="G70" s="202"/>
      <c r="H70" s="202"/>
      <c r="I70" s="202"/>
    </row>
    <row r="71" spans="1:9" s="203" customFormat="1" ht="21">
      <c r="A71" s="202" t="s">
        <v>320</v>
      </c>
      <c r="B71" s="202"/>
      <c r="C71" s="202"/>
      <c r="D71" s="202"/>
      <c r="E71" s="202"/>
      <c r="F71" s="202"/>
      <c r="G71" s="202"/>
      <c r="H71" s="202"/>
      <c r="I71" s="202"/>
    </row>
    <row r="72" spans="1:9" s="203" customFormat="1" ht="21">
      <c r="A72" s="378" t="s">
        <v>319</v>
      </c>
      <c r="B72" s="378"/>
      <c r="C72" s="378"/>
      <c r="D72" s="378"/>
      <c r="E72" s="378"/>
      <c r="F72" s="378"/>
      <c r="G72" s="378"/>
      <c r="H72" s="378"/>
      <c r="I72" s="378"/>
    </row>
    <row r="73" spans="1:9" s="203" customFormat="1" ht="21">
      <c r="A73" s="204"/>
      <c r="B73" s="204"/>
      <c r="C73" s="204"/>
      <c r="D73" s="204"/>
      <c r="E73" s="204"/>
      <c r="F73" s="204"/>
      <c r="G73" s="204"/>
      <c r="H73" s="204"/>
      <c r="I73" s="204"/>
    </row>
  </sheetData>
  <sheetProtection/>
  <mergeCells count="15">
    <mergeCell ref="A35:F35"/>
    <mergeCell ref="A27:F27"/>
    <mergeCell ref="A30:F30"/>
    <mergeCell ref="A11:F11"/>
    <mergeCell ref="A5:F5"/>
    <mergeCell ref="A1:I1"/>
    <mergeCell ref="A2:I2"/>
    <mergeCell ref="A3:I3"/>
    <mergeCell ref="A72:I72"/>
    <mergeCell ref="A40:F40"/>
    <mergeCell ref="A60:F60"/>
    <mergeCell ref="A59:F59"/>
    <mergeCell ref="A68:F68"/>
    <mergeCell ref="A54:F54"/>
    <mergeCell ref="A67:F67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M11" sqref="M11"/>
    </sheetView>
  </sheetViews>
  <sheetFormatPr defaultColWidth="9.140625" defaultRowHeight="21.75"/>
  <cols>
    <col min="1" max="5" width="9.140625" style="54" customWidth="1"/>
    <col min="6" max="6" width="3.00390625" style="54" customWidth="1"/>
    <col min="7" max="7" width="9.7109375" style="54" bestFit="1" customWidth="1"/>
    <col min="8" max="8" width="15.8515625" style="54" customWidth="1"/>
    <col min="9" max="9" width="16.421875" style="54" customWidth="1"/>
    <col min="10" max="10" width="15.710937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394" t="s">
        <v>339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1">
      <c r="A2" s="370" t="s">
        <v>316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21">
      <c r="A3" s="370" t="s">
        <v>330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21">
      <c r="A4" s="119"/>
      <c r="B4" s="119"/>
      <c r="C4" s="119"/>
      <c r="D4" s="119"/>
      <c r="E4" s="119"/>
      <c r="F4" s="119"/>
      <c r="G4" s="119"/>
      <c r="H4" s="119"/>
      <c r="I4" s="119"/>
      <c r="J4" s="120"/>
    </row>
    <row r="5" spans="1:10" ht="21">
      <c r="A5" s="379" t="s">
        <v>4</v>
      </c>
      <c r="B5" s="380"/>
      <c r="C5" s="380"/>
      <c r="D5" s="380"/>
      <c r="E5" s="380"/>
      <c r="F5" s="381"/>
      <c r="G5" s="122" t="s">
        <v>37</v>
      </c>
      <c r="H5" s="121" t="s">
        <v>0</v>
      </c>
      <c r="I5" s="121" t="s">
        <v>42</v>
      </c>
      <c r="J5" s="122" t="s">
        <v>151</v>
      </c>
    </row>
    <row r="6" spans="1:10" ht="21">
      <c r="A6" s="123" t="s">
        <v>43</v>
      </c>
      <c r="B6" s="124"/>
      <c r="C6" s="124"/>
      <c r="D6" s="125"/>
      <c r="E6" s="125"/>
      <c r="F6" s="126"/>
      <c r="G6" s="127"/>
      <c r="H6" s="128"/>
      <c r="I6" s="128"/>
      <c r="J6" s="128"/>
    </row>
    <row r="7" spans="1:10" ht="21">
      <c r="A7" s="129" t="s">
        <v>44</v>
      </c>
      <c r="B7" s="130"/>
      <c r="C7" s="130"/>
      <c r="D7" s="131"/>
      <c r="E7" s="131"/>
      <c r="F7" s="132"/>
      <c r="G7" s="133">
        <v>411000</v>
      </c>
      <c r="H7" s="134"/>
      <c r="I7" s="134"/>
      <c r="J7" s="134"/>
    </row>
    <row r="8" spans="1:11" ht="21">
      <c r="A8" s="135" t="s">
        <v>45</v>
      </c>
      <c r="B8" s="136"/>
      <c r="C8" s="136"/>
      <c r="D8" s="136"/>
      <c r="E8" s="136"/>
      <c r="F8" s="137"/>
      <c r="G8" s="138">
        <v>411001</v>
      </c>
      <c r="H8" s="139">
        <v>600000</v>
      </c>
      <c r="I8" s="139">
        <v>495188</v>
      </c>
      <c r="J8" s="139">
        <v>506730</v>
      </c>
      <c r="K8" s="140"/>
    </row>
    <row r="9" spans="1:11" ht="21">
      <c r="A9" s="135" t="s">
        <v>46</v>
      </c>
      <c r="B9" s="136"/>
      <c r="C9" s="136"/>
      <c r="D9" s="136"/>
      <c r="E9" s="136"/>
      <c r="F9" s="137"/>
      <c r="G9" s="138">
        <v>411002</v>
      </c>
      <c r="H9" s="139">
        <v>55000</v>
      </c>
      <c r="I9" s="139">
        <v>21254.36</v>
      </c>
      <c r="J9" s="139">
        <v>26169.09</v>
      </c>
      <c r="K9" s="140"/>
    </row>
    <row r="10" spans="1:11" ht="21">
      <c r="A10" s="141" t="s">
        <v>47</v>
      </c>
      <c r="B10" s="142"/>
      <c r="C10" s="142"/>
      <c r="D10" s="142"/>
      <c r="E10" s="142"/>
      <c r="F10" s="46"/>
      <c r="G10" s="143">
        <v>411003</v>
      </c>
      <c r="H10" s="144">
        <v>60000</v>
      </c>
      <c r="I10" s="144">
        <v>7762</v>
      </c>
      <c r="J10" s="144">
        <v>9442</v>
      </c>
      <c r="K10" s="140"/>
    </row>
    <row r="11" spans="1:11" ht="21">
      <c r="A11" s="385" t="s">
        <v>48</v>
      </c>
      <c r="B11" s="386"/>
      <c r="C11" s="386"/>
      <c r="D11" s="386"/>
      <c r="E11" s="386"/>
      <c r="F11" s="387"/>
      <c r="G11" s="145"/>
      <c r="H11" s="146">
        <f>SUM(H8:H10)</f>
        <v>715000</v>
      </c>
      <c r="I11" s="146">
        <f>SUM(I8:I10)</f>
        <v>524204.36</v>
      </c>
      <c r="J11" s="147">
        <f>SUM(J8:J10)</f>
        <v>542341.09</v>
      </c>
      <c r="K11" s="140"/>
    </row>
    <row r="12" spans="1:11" ht="21">
      <c r="A12" s="123" t="s">
        <v>49</v>
      </c>
      <c r="B12" s="124"/>
      <c r="C12" s="124"/>
      <c r="D12" s="124"/>
      <c r="E12" s="124"/>
      <c r="F12" s="148"/>
      <c r="G12" s="149">
        <v>412000</v>
      </c>
      <c r="H12" s="128"/>
      <c r="I12" s="128"/>
      <c r="J12" s="128"/>
      <c r="K12" s="140"/>
    </row>
    <row r="13" spans="1:11" ht="21">
      <c r="A13" s="150" t="s">
        <v>50</v>
      </c>
      <c r="B13" s="151"/>
      <c r="C13" s="151"/>
      <c r="D13" s="151"/>
      <c r="E13" s="151"/>
      <c r="F13" s="152"/>
      <c r="G13" s="138">
        <v>412101</v>
      </c>
      <c r="H13" s="139">
        <v>0</v>
      </c>
      <c r="I13" s="139">
        <v>0</v>
      </c>
      <c r="J13" s="139">
        <v>0</v>
      </c>
      <c r="K13" s="140"/>
    </row>
    <row r="14" spans="1:11" ht="21">
      <c r="A14" s="135" t="s">
        <v>51</v>
      </c>
      <c r="B14" s="136"/>
      <c r="C14" s="136"/>
      <c r="D14" s="136"/>
      <c r="E14" s="136"/>
      <c r="F14" s="137"/>
      <c r="G14" s="138">
        <v>412103</v>
      </c>
      <c r="H14" s="139">
        <v>0</v>
      </c>
      <c r="I14" s="139">
        <v>0</v>
      </c>
      <c r="J14" s="139">
        <v>0</v>
      </c>
      <c r="K14" s="140"/>
    </row>
    <row r="15" spans="1:11" ht="21">
      <c r="A15" s="135" t="s">
        <v>52</v>
      </c>
      <c r="B15" s="136"/>
      <c r="C15" s="136"/>
      <c r="D15" s="136"/>
      <c r="E15" s="136"/>
      <c r="F15" s="137"/>
      <c r="G15" s="138">
        <v>412104</v>
      </c>
      <c r="H15" s="139">
        <v>0</v>
      </c>
      <c r="I15" s="139">
        <v>0</v>
      </c>
      <c r="J15" s="139">
        <v>0</v>
      </c>
      <c r="K15" s="140"/>
    </row>
    <row r="16" spans="1:11" ht="21">
      <c r="A16" s="135" t="s">
        <v>172</v>
      </c>
      <c r="B16" s="136"/>
      <c r="C16" s="136"/>
      <c r="D16" s="136"/>
      <c r="E16" s="136"/>
      <c r="F16" s="137"/>
      <c r="G16" s="138">
        <v>412106</v>
      </c>
      <c r="H16" s="139">
        <v>25000</v>
      </c>
      <c r="I16" s="139">
        <v>1163</v>
      </c>
      <c r="J16" s="139">
        <v>10612</v>
      </c>
      <c r="K16" s="140"/>
    </row>
    <row r="17" spans="1:11" ht="21">
      <c r="A17" s="135" t="s">
        <v>202</v>
      </c>
      <c r="B17" s="136"/>
      <c r="C17" s="136"/>
      <c r="D17" s="136"/>
      <c r="E17" s="136"/>
      <c r="F17" s="137"/>
      <c r="G17" s="138">
        <v>412107</v>
      </c>
      <c r="H17" s="139">
        <v>120000</v>
      </c>
      <c r="I17" s="139">
        <v>0</v>
      </c>
      <c r="J17" s="139">
        <f>20260+25120</f>
        <v>45380</v>
      </c>
      <c r="K17" s="140"/>
    </row>
    <row r="18" spans="1:11" ht="21">
      <c r="A18" s="135" t="s">
        <v>203</v>
      </c>
      <c r="B18" s="136"/>
      <c r="C18" s="136"/>
      <c r="D18" s="136"/>
      <c r="E18" s="136"/>
      <c r="F18" s="137"/>
      <c r="G18" s="138">
        <v>412128</v>
      </c>
      <c r="H18" s="139">
        <v>10000</v>
      </c>
      <c r="I18" s="139">
        <v>20</v>
      </c>
      <c r="J18" s="139">
        <v>310</v>
      </c>
      <c r="K18" s="140"/>
    </row>
    <row r="19" spans="1:11" ht="21">
      <c r="A19" s="141" t="s">
        <v>268</v>
      </c>
      <c r="B19" s="142"/>
      <c r="C19" s="142"/>
      <c r="D19" s="142"/>
      <c r="E19" s="142"/>
      <c r="F19" s="46"/>
      <c r="G19" s="154">
        <v>412199</v>
      </c>
      <c r="H19" s="155">
        <v>5000</v>
      </c>
      <c r="I19" s="139">
        <v>0</v>
      </c>
      <c r="J19" s="144">
        <v>3680</v>
      </c>
      <c r="K19" s="140"/>
    </row>
    <row r="20" spans="1:11" ht="21">
      <c r="A20" s="135" t="s">
        <v>269</v>
      </c>
      <c r="B20" s="136"/>
      <c r="C20" s="136"/>
      <c r="D20" s="136"/>
      <c r="E20" s="136"/>
      <c r="F20" s="137"/>
      <c r="G20" s="138">
        <v>412202</v>
      </c>
      <c r="H20" s="139">
        <v>7000</v>
      </c>
      <c r="I20" s="139">
        <v>0</v>
      </c>
      <c r="J20" s="139">
        <v>1300</v>
      </c>
      <c r="K20" s="140"/>
    </row>
    <row r="21" spans="1:11" ht="21">
      <c r="A21" s="135" t="s">
        <v>270</v>
      </c>
      <c r="B21" s="136"/>
      <c r="C21" s="136"/>
      <c r="D21" s="136"/>
      <c r="E21" s="136"/>
      <c r="F21" s="137"/>
      <c r="G21" s="138">
        <v>412210</v>
      </c>
      <c r="H21" s="139">
        <v>40000</v>
      </c>
      <c r="I21" s="139">
        <v>0</v>
      </c>
      <c r="J21" s="139">
        <f>7088+5943</f>
        <v>13031</v>
      </c>
      <c r="K21" s="140"/>
    </row>
    <row r="22" spans="1:11" ht="21">
      <c r="A22" s="156" t="s">
        <v>271</v>
      </c>
      <c r="B22" s="136"/>
      <c r="C22" s="136"/>
      <c r="D22" s="136"/>
      <c r="E22" s="136"/>
      <c r="F22" s="137"/>
      <c r="G22" s="138">
        <v>412303</v>
      </c>
      <c r="H22" s="139">
        <v>0</v>
      </c>
      <c r="I22" s="139">
        <v>0</v>
      </c>
      <c r="J22" s="139">
        <v>0</v>
      </c>
      <c r="K22" s="140"/>
    </row>
    <row r="23" spans="1:11" ht="21">
      <c r="A23" s="134" t="s">
        <v>272</v>
      </c>
      <c r="B23" s="134"/>
      <c r="C23" s="134"/>
      <c r="D23" s="134"/>
      <c r="E23" s="134"/>
      <c r="F23" s="134"/>
      <c r="G23" s="153">
        <v>412304</v>
      </c>
      <c r="H23" s="139">
        <v>400</v>
      </c>
      <c r="I23" s="139">
        <v>0</v>
      </c>
      <c r="J23" s="139">
        <v>400</v>
      </c>
      <c r="K23" s="140"/>
    </row>
    <row r="24" spans="1:11" ht="21">
      <c r="A24" s="135" t="s">
        <v>204</v>
      </c>
      <c r="B24" s="136"/>
      <c r="C24" s="136"/>
      <c r="D24" s="136"/>
      <c r="E24" s="136"/>
      <c r="F24" s="137"/>
      <c r="G24" s="138">
        <v>412306</v>
      </c>
      <c r="H24" s="139">
        <v>2000</v>
      </c>
      <c r="I24" s="139">
        <v>0</v>
      </c>
      <c r="J24" s="139">
        <v>2000</v>
      </c>
      <c r="K24" s="140"/>
    </row>
    <row r="25" spans="1:11" ht="21">
      <c r="A25" s="135" t="s">
        <v>205</v>
      </c>
      <c r="B25" s="136"/>
      <c r="C25" s="136"/>
      <c r="D25" s="136"/>
      <c r="E25" s="136"/>
      <c r="F25" s="136"/>
      <c r="G25" s="138">
        <v>412307</v>
      </c>
      <c r="H25" s="139">
        <v>500</v>
      </c>
      <c r="I25" s="139">
        <v>80</v>
      </c>
      <c r="J25" s="212">
        <v>740</v>
      </c>
      <c r="K25" s="140"/>
    </row>
    <row r="26" spans="1:11" ht="21">
      <c r="A26" s="158" t="s">
        <v>206</v>
      </c>
      <c r="B26" s="159"/>
      <c r="C26" s="159"/>
      <c r="D26" s="159"/>
      <c r="E26" s="159"/>
      <c r="F26" s="159"/>
      <c r="G26" s="160">
        <v>412399</v>
      </c>
      <c r="H26" s="161">
        <v>0</v>
      </c>
      <c r="I26" s="157">
        <v>0</v>
      </c>
      <c r="J26" s="157">
        <v>0</v>
      </c>
      <c r="K26" s="140"/>
    </row>
    <row r="27" spans="1:11" ht="21">
      <c r="A27" s="388" t="s">
        <v>48</v>
      </c>
      <c r="B27" s="389"/>
      <c r="C27" s="389"/>
      <c r="D27" s="389"/>
      <c r="E27" s="389"/>
      <c r="F27" s="390"/>
      <c r="G27" s="162"/>
      <c r="H27" s="163">
        <f>SUM(H13:H26)</f>
        <v>209900</v>
      </c>
      <c r="I27" s="146">
        <f>SUM(I13:I26)</f>
        <v>1263</v>
      </c>
      <c r="J27" s="147">
        <f>SUM(J13:J26)</f>
        <v>77453</v>
      </c>
      <c r="K27" s="140"/>
    </row>
    <row r="28" spans="1:11" ht="21">
      <c r="A28" s="123" t="s">
        <v>53</v>
      </c>
      <c r="B28" s="124"/>
      <c r="C28" s="124"/>
      <c r="D28" s="124"/>
      <c r="E28" s="124"/>
      <c r="F28" s="148"/>
      <c r="G28" s="164">
        <v>413000</v>
      </c>
      <c r="H28" s="128"/>
      <c r="I28" s="165"/>
      <c r="J28" s="166"/>
      <c r="K28" s="140"/>
    </row>
    <row r="29" spans="1:11" ht="21">
      <c r="A29" s="141" t="s">
        <v>54</v>
      </c>
      <c r="B29" s="142"/>
      <c r="C29" s="142"/>
      <c r="D29" s="142"/>
      <c r="E29" s="142"/>
      <c r="F29" s="46"/>
      <c r="G29" s="167">
        <v>413003</v>
      </c>
      <c r="H29" s="144">
        <v>110000</v>
      </c>
      <c r="I29" s="139">
        <v>0</v>
      </c>
      <c r="J29" s="157">
        <v>39995.14</v>
      </c>
      <c r="K29" s="140"/>
    </row>
    <row r="30" spans="1:11" ht="21">
      <c r="A30" s="385" t="s">
        <v>48</v>
      </c>
      <c r="B30" s="391"/>
      <c r="C30" s="391"/>
      <c r="D30" s="391"/>
      <c r="E30" s="391"/>
      <c r="F30" s="392"/>
      <c r="G30" s="168"/>
      <c r="H30" s="146">
        <f>SUM(H29)</f>
        <v>110000</v>
      </c>
      <c r="I30" s="169">
        <f>SUM(I29)</f>
        <v>0</v>
      </c>
      <c r="J30" s="170">
        <f>SUM(J29)</f>
        <v>39995.14</v>
      </c>
      <c r="K30" s="140"/>
    </row>
    <row r="31" spans="1:11" ht="21">
      <c r="A31" s="171" t="s">
        <v>55</v>
      </c>
      <c r="B31" s="172"/>
      <c r="C31" s="172"/>
      <c r="D31" s="172"/>
      <c r="E31" s="172"/>
      <c r="F31" s="173"/>
      <c r="G31" s="174">
        <v>415000</v>
      </c>
      <c r="H31" s="175"/>
      <c r="I31" s="175"/>
      <c r="J31" s="176"/>
      <c r="K31" s="140"/>
    </row>
    <row r="32" spans="1:11" ht="21">
      <c r="A32" s="213" t="s">
        <v>56</v>
      </c>
      <c r="B32" s="214"/>
      <c r="C32" s="214"/>
      <c r="D32" s="214"/>
      <c r="E32" s="214"/>
      <c r="F32" s="215"/>
      <c r="G32" s="216">
        <v>415004</v>
      </c>
      <c r="H32" s="217">
        <v>50000</v>
      </c>
      <c r="I32" s="139">
        <v>0</v>
      </c>
      <c r="J32" s="218">
        <v>0</v>
      </c>
      <c r="K32" s="140"/>
    </row>
    <row r="33" spans="1:11" ht="21">
      <c r="A33" s="135" t="s">
        <v>138</v>
      </c>
      <c r="B33" s="136"/>
      <c r="C33" s="136"/>
      <c r="D33" s="136"/>
      <c r="E33" s="136"/>
      <c r="F33" s="137"/>
      <c r="G33" s="138">
        <v>415007</v>
      </c>
      <c r="H33" s="177">
        <v>100</v>
      </c>
      <c r="I33" s="177">
        <v>0</v>
      </c>
      <c r="J33" s="139">
        <v>0</v>
      </c>
      <c r="K33" s="140"/>
    </row>
    <row r="34" spans="1:11" ht="21">
      <c r="A34" s="141" t="s">
        <v>57</v>
      </c>
      <c r="B34" s="142"/>
      <c r="C34" s="142"/>
      <c r="D34" s="142"/>
      <c r="E34" s="142"/>
      <c r="F34" s="46"/>
      <c r="G34" s="143">
        <v>415999</v>
      </c>
      <c r="H34" s="178">
        <v>2000</v>
      </c>
      <c r="I34" s="178">
        <v>0</v>
      </c>
      <c r="J34" s="144">
        <v>0</v>
      </c>
      <c r="K34" s="140"/>
    </row>
    <row r="35" spans="1:11" ht="30" customHeight="1">
      <c r="A35" s="385" t="s">
        <v>48</v>
      </c>
      <c r="B35" s="386"/>
      <c r="C35" s="386"/>
      <c r="D35" s="386"/>
      <c r="E35" s="386"/>
      <c r="F35" s="387"/>
      <c r="G35" s="179"/>
      <c r="H35" s="180">
        <f>SUM(H32:H34)</f>
        <v>52100</v>
      </c>
      <c r="I35" s="146">
        <f>SUM(I32:I34)</f>
        <v>0</v>
      </c>
      <c r="J35" s="147">
        <f>SUM(J32:J34)</f>
        <v>0</v>
      </c>
      <c r="K35" s="140"/>
    </row>
    <row r="36" spans="1:11" ht="30" customHeight="1">
      <c r="A36" s="205"/>
      <c r="B36" s="205"/>
      <c r="C36" s="205"/>
      <c r="D36" s="205"/>
      <c r="E36" s="205"/>
      <c r="F36" s="205"/>
      <c r="G36" s="206"/>
      <c r="H36" s="207"/>
      <c r="I36" s="207"/>
      <c r="J36" s="208"/>
      <c r="K36" s="140"/>
    </row>
    <row r="37" spans="1:11" ht="30" customHeight="1">
      <c r="A37" s="209"/>
      <c r="B37" s="209"/>
      <c r="C37" s="209"/>
      <c r="D37" s="209"/>
      <c r="E37" s="209"/>
      <c r="F37" s="209"/>
      <c r="G37" s="172"/>
      <c r="H37" s="210"/>
      <c r="I37" s="210"/>
      <c r="J37" s="211"/>
      <c r="K37" s="140"/>
    </row>
    <row r="38" spans="1:11" ht="30" customHeight="1">
      <c r="A38" s="209"/>
      <c r="B38" s="209"/>
      <c r="C38" s="209"/>
      <c r="D38" s="209"/>
      <c r="E38" s="209"/>
      <c r="F38" s="209"/>
      <c r="G38" s="172"/>
      <c r="H38" s="210"/>
      <c r="I38" s="210"/>
      <c r="J38" s="211"/>
      <c r="K38" s="140"/>
    </row>
    <row r="39" spans="1:11" ht="30" customHeight="1">
      <c r="A39" s="209"/>
      <c r="B39" s="209"/>
      <c r="C39" s="209"/>
      <c r="D39" s="209"/>
      <c r="E39" s="209"/>
      <c r="F39" s="209"/>
      <c r="G39" s="172"/>
      <c r="H39" s="210"/>
      <c r="I39" s="210"/>
      <c r="J39" s="211"/>
      <c r="K39" s="140"/>
    </row>
    <row r="40" spans="1:10" ht="25.5" customHeight="1">
      <c r="A40" s="379" t="s">
        <v>4</v>
      </c>
      <c r="B40" s="380"/>
      <c r="C40" s="380"/>
      <c r="D40" s="380"/>
      <c r="E40" s="380"/>
      <c r="F40" s="381"/>
      <c r="G40" s="122" t="s">
        <v>37</v>
      </c>
      <c r="H40" s="121" t="s">
        <v>0</v>
      </c>
      <c r="I40" s="121" t="s">
        <v>42</v>
      </c>
      <c r="J40" s="122" t="s">
        <v>151</v>
      </c>
    </row>
    <row r="41" spans="1:10" ht="21">
      <c r="A41" s="123" t="s">
        <v>58</v>
      </c>
      <c r="B41" s="124"/>
      <c r="C41" s="124"/>
      <c r="D41" s="125"/>
      <c r="E41" s="125"/>
      <c r="F41" s="126"/>
      <c r="G41" s="127"/>
      <c r="H41" s="128"/>
      <c r="I41" s="128"/>
      <c r="J41" s="181"/>
    </row>
    <row r="42" spans="1:10" ht="21">
      <c r="A42" s="129" t="s">
        <v>59</v>
      </c>
      <c r="B42" s="130"/>
      <c r="C42" s="130"/>
      <c r="D42" s="131"/>
      <c r="E42" s="131"/>
      <c r="F42" s="132"/>
      <c r="G42" s="133">
        <v>420000</v>
      </c>
      <c r="H42" s="134"/>
      <c r="I42" s="134"/>
      <c r="J42" s="139"/>
    </row>
    <row r="43" spans="1:11" ht="21">
      <c r="A43" s="135" t="s">
        <v>60</v>
      </c>
      <c r="B43" s="136"/>
      <c r="C43" s="136"/>
      <c r="D43" s="136"/>
      <c r="E43" s="136"/>
      <c r="F43" s="137"/>
      <c r="G43" s="138">
        <v>421001</v>
      </c>
      <c r="H43" s="139">
        <v>400000</v>
      </c>
      <c r="I43" s="139">
        <v>0</v>
      </c>
      <c r="J43" s="139"/>
      <c r="K43" s="140"/>
    </row>
    <row r="44" spans="1:11" ht="21">
      <c r="A44" s="135" t="s">
        <v>111</v>
      </c>
      <c r="B44" s="136"/>
      <c r="C44" s="136"/>
      <c r="D44" s="136"/>
      <c r="E44" s="136"/>
      <c r="F44" s="137"/>
      <c r="G44" s="138">
        <v>421002</v>
      </c>
      <c r="H44" s="177">
        <v>8000000</v>
      </c>
      <c r="I44" s="139">
        <v>705800.05</v>
      </c>
      <c r="J44" s="139">
        <v>2701184.1</v>
      </c>
      <c r="K44" s="140"/>
    </row>
    <row r="45" spans="1:11" ht="21">
      <c r="A45" s="135" t="s">
        <v>110</v>
      </c>
      <c r="B45" s="136"/>
      <c r="C45" s="136"/>
      <c r="D45" s="136"/>
      <c r="E45" s="136"/>
      <c r="F45" s="136"/>
      <c r="G45" s="138">
        <v>421004</v>
      </c>
      <c r="H45" s="182">
        <v>3300000</v>
      </c>
      <c r="I45" s="139">
        <v>682400.64</v>
      </c>
      <c r="J45" s="139">
        <v>1383101.36</v>
      </c>
      <c r="K45" s="140"/>
    </row>
    <row r="46" spans="1:11" ht="21">
      <c r="A46" s="135" t="s">
        <v>112</v>
      </c>
      <c r="B46" s="136"/>
      <c r="C46" s="136"/>
      <c r="D46" s="136"/>
      <c r="E46" s="136"/>
      <c r="F46" s="136"/>
      <c r="G46" s="138">
        <v>421005</v>
      </c>
      <c r="H46" s="182">
        <v>120000</v>
      </c>
      <c r="I46" s="139">
        <v>31575.33</v>
      </c>
      <c r="J46" s="139">
        <v>31575.33</v>
      </c>
      <c r="K46" s="140"/>
    </row>
    <row r="47" spans="1:13" ht="21">
      <c r="A47" s="135" t="s">
        <v>113</v>
      </c>
      <c r="B47" s="136"/>
      <c r="C47" s="136"/>
      <c r="D47" s="136"/>
      <c r="E47" s="136"/>
      <c r="F47" s="136"/>
      <c r="G47" s="153">
        <v>421006</v>
      </c>
      <c r="H47" s="182">
        <v>1500000</v>
      </c>
      <c r="I47" s="139">
        <v>297598.76</v>
      </c>
      <c r="J47" s="139">
        <v>664813.63</v>
      </c>
      <c r="K47" s="140"/>
      <c r="M47" s="183"/>
    </row>
    <row r="48" spans="1:11" ht="21">
      <c r="A48" s="135" t="s">
        <v>114</v>
      </c>
      <c r="B48" s="136"/>
      <c r="C48" s="136"/>
      <c r="D48" s="136"/>
      <c r="E48" s="136"/>
      <c r="F48" s="137"/>
      <c r="G48" s="153">
        <v>421007</v>
      </c>
      <c r="H48" s="182">
        <v>2900000</v>
      </c>
      <c r="I48" s="139">
        <v>666187.6</v>
      </c>
      <c r="J48" s="139">
        <v>1597583.96</v>
      </c>
      <c r="K48" s="140"/>
    </row>
    <row r="49" spans="1:11" ht="21">
      <c r="A49" s="135" t="s">
        <v>144</v>
      </c>
      <c r="B49" s="136"/>
      <c r="C49" s="136"/>
      <c r="D49" s="136"/>
      <c r="E49" s="136"/>
      <c r="F49" s="137"/>
      <c r="G49" s="153">
        <v>421011</v>
      </c>
      <c r="H49" s="182">
        <v>2000</v>
      </c>
      <c r="I49" s="139">
        <v>6</v>
      </c>
      <c r="J49" s="139">
        <v>6</v>
      </c>
      <c r="K49" s="140"/>
    </row>
    <row r="50" spans="1:11" ht="21">
      <c r="A50" s="135" t="s">
        <v>115</v>
      </c>
      <c r="B50" s="136"/>
      <c r="C50" s="136"/>
      <c r="D50" s="136"/>
      <c r="E50" s="136"/>
      <c r="F50" s="137"/>
      <c r="G50" s="153">
        <v>421012</v>
      </c>
      <c r="H50" s="182">
        <v>120000</v>
      </c>
      <c r="I50" s="139">
        <v>39129.11</v>
      </c>
      <c r="J50" s="139">
        <v>79089.82</v>
      </c>
      <c r="K50" s="140"/>
    </row>
    <row r="51" spans="1:11" ht="21">
      <c r="A51" s="135" t="s">
        <v>116</v>
      </c>
      <c r="B51" s="136"/>
      <c r="C51" s="136"/>
      <c r="D51" s="136"/>
      <c r="E51" s="136"/>
      <c r="F51" s="137"/>
      <c r="G51" s="153">
        <v>421013</v>
      </c>
      <c r="H51" s="182">
        <v>100000</v>
      </c>
      <c r="I51" s="139">
        <v>11855.56</v>
      </c>
      <c r="J51" s="139">
        <v>23849.52</v>
      </c>
      <c r="K51" s="140"/>
    </row>
    <row r="52" spans="1:11" ht="21">
      <c r="A52" s="135" t="s">
        <v>117</v>
      </c>
      <c r="B52" s="136"/>
      <c r="C52" s="136"/>
      <c r="D52" s="136"/>
      <c r="E52" s="136"/>
      <c r="F52" s="137"/>
      <c r="G52" s="153">
        <v>421015</v>
      </c>
      <c r="H52" s="182">
        <v>1500000</v>
      </c>
      <c r="I52" s="139">
        <v>167637</v>
      </c>
      <c r="J52" s="139">
        <v>457818</v>
      </c>
      <c r="K52" s="140"/>
    </row>
    <row r="53" spans="1:11" ht="21">
      <c r="A53" s="141" t="s">
        <v>166</v>
      </c>
      <c r="B53" s="142"/>
      <c r="C53" s="142"/>
      <c r="D53" s="142"/>
      <c r="E53" s="142"/>
      <c r="F53" s="46"/>
      <c r="G53" s="154">
        <v>421199</v>
      </c>
      <c r="H53" s="184">
        <v>2000</v>
      </c>
      <c r="I53" s="139">
        <v>1474.4</v>
      </c>
      <c r="J53" s="144">
        <v>1474.4</v>
      </c>
      <c r="K53" s="140"/>
    </row>
    <row r="54" spans="1:11" ht="17.25" customHeight="1">
      <c r="A54" s="385" t="s">
        <v>48</v>
      </c>
      <c r="B54" s="386"/>
      <c r="C54" s="386"/>
      <c r="D54" s="386"/>
      <c r="E54" s="386"/>
      <c r="F54" s="387"/>
      <c r="G54" s="179"/>
      <c r="H54" s="180">
        <f>SUM(H43:H53)</f>
        <v>17944000</v>
      </c>
      <c r="I54" s="146">
        <f>SUM(I43:I53)</f>
        <v>2603664.4499999997</v>
      </c>
      <c r="J54" s="147">
        <f>SUM(J43:J53)</f>
        <v>6940496.12</v>
      </c>
      <c r="K54" s="140"/>
    </row>
    <row r="55" spans="1:11" ht="20.25" customHeight="1">
      <c r="A55" s="123" t="s">
        <v>61</v>
      </c>
      <c r="B55" s="124"/>
      <c r="C55" s="124"/>
      <c r="D55" s="124"/>
      <c r="E55" s="124"/>
      <c r="F55" s="148"/>
      <c r="G55" s="185"/>
      <c r="H55" s="186"/>
      <c r="I55" s="128"/>
      <c r="J55" s="181"/>
      <c r="K55" s="140"/>
    </row>
    <row r="56" spans="1:11" ht="20.25" customHeight="1">
      <c r="A56" s="129" t="s">
        <v>62</v>
      </c>
      <c r="B56" s="130"/>
      <c r="C56" s="130"/>
      <c r="D56" s="130"/>
      <c r="E56" s="130"/>
      <c r="F56" s="187"/>
      <c r="G56" s="188">
        <v>430000</v>
      </c>
      <c r="H56" s="136"/>
      <c r="I56" s="134"/>
      <c r="J56" s="139"/>
      <c r="K56" s="140"/>
    </row>
    <row r="57" spans="1:11" ht="21">
      <c r="A57" s="135" t="s">
        <v>63</v>
      </c>
      <c r="B57" s="136"/>
      <c r="C57" s="136"/>
      <c r="D57" s="136"/>
      <c r="E57" s="136"/>
      <c r="F57" s="137"/>
      <c r="G57" s="153">
        <v>431002</v>
      </c>
      <c r="H57" s="182">
        <v>25000000</v>
      </c>
      <c r="I57" s="139">
        <v>0</v>
      </c>
      <c r="J57" s="139">
        <f>7139147+7093636</f>
        <v>14232783</v>
      </c>
      <c r="K57" s="140"/>
    </row>
    <row r="58" spans="1:11" ht="15" customHeight="1">
      <c r="A58" s="141"/>
      <c r="B58" s="142"/>
      <c r="C58" s="142"/>
      <c r="D58" s="142"/>
      <c r="E58" s="142"/>
      <c r="F58" s="46"/>
      <c r="G58" s="154"/>
      <c r="H58" s="184"/>
      <c r="I58" s="144" t="s">
        <v>154</v>
      </c>
      <c r="J58" s="144"/>
      <c r="K58" s="140"/>
    </row>
    <row r="59" spans="1:11" ht="18" customHeight="1">
      <c r="A59" s="385" t="s">
        <v>48</v>
      </c>
      <c r="B59" s="386"/>
      <c r="C59" s="386"/>
      <c r="D59" s="386"/>
      <c r="E59" s="386"/>
      <c r="F59" s="387"/>
      <c r="G59" s="179"/>
      <c r="H59" s="180">
        <f>SUM(H57)</f>
        <v>25000000</v>
      </c>
      <c r="I59" s="146">
        <f>SUM(I57:I58)</f>
        <v>0</v>
      </c>
      <c r="J59" s="146">
        <f>SUM(J57)</f>
        <v>14232783</v>
      </c>
      <c r="K59" s="140"/>
    </row>
    <row r="60" spans="1:11" ht="21">
      <c r="A60" s="382" t="s">
        <v>82</v>
      </c>
      <c r="B60" s="383"/>
      <c r="C60" s="383"/>
      <c r="D60" s="383"/>
      <c r="E60" s="383"/>
      <c r="F60" s="384"/>
      <c r="G60" s="154"/>
      <c r="H60" s="184"/>
      <c r="I60" s="144"/>
      <c r="J60" s="144"/>
      <c r="K60" s="140"/>
    </row>
    <row r="61" spans="1:11" ht="20.25" customHeight="1">
      <c r="A61" s="189" t="s">
        <v>183</v>
      </c>
      <c r="B61" s="190"/>
      <c r="C61" s="190"/>
      <c r="D61" s="191"/>
      <c r="E61" s="191"/>
      <c r="F61" s="192"/>
      <c r="G61" s="153">
        <v>440000</v>
      </c>
      <c r="H61" s="182"/>
      <c r="I61" s="139"/>
      <c r="J61" s="139"/>
      <c r="K61" s="140"/>
    </row>
    <row r="62" spans="1:11" ht="21">
      <c r="A62" s="193"/>
      <c r="B62" s="194"/>
      <c r="C62" s="194"/>
      <c r="D62" s="194"/>
      <c r="E62" s="194"/>
      <c r="F62" s="195"/>
      <c r="G62" s="153"/>
      <c r="H62" s="182"/>
      <c r="I62" s="139"/>
      <c r="J62" s="139"/>
      <c r="K62" s="140"/>
    </row>
    <row r="63" spans="1:11" ht="21">
      <c r="A63" s="193"/>
      <c r="B63" s="194"/>
      <c r="C63" s="194"/>
      <c r="D63" s="194"/>
      <c r="E63" s="194"/>
      <c r="F63" s="195"/>
      <c r="G63" s="153"/>
      <c r="H63" s="182"/>
      <c r="I63" s="139"/>
      <c r="J63" s="139"/>
      <c r="K63" s="140"/>
    </row>
    <row r="64" spans="1:11" ht="21">
      <c r="A64" s="196"/>
      <c r="B64" s="194"/>
      <c r="C64" s="194"/>
      <c r="D64" s="194"/>
      <c r="E64" s="194"/>
      <c r="F64" s="195"/>
      <c r="G64" s="153"/>
      <c r="H64" s="182"/>
      <c r="I64" s="139"/>
      <c r="J64" s="139"/>
      <c r="K64" s="140"/>
    </row>
    <row r="65" spans="1:11" ht="21">
      <c r="A65" s="196"/>
      <c r="B65" s="194"/>
      <c r="C65" s="194"/>
      <c r="D65" s="194"/>
      <c r="E65" s="194"/>
      <c r="F65" s="195"/>
      <c r="G65" s="153"/>
      <c r="H65" s="182"/>
      <c r="I65" s="139"/>
      <c r="J65" s="139"/>
      <c r="K65" s="140"/>
    </row>
    <row r="66" spans="1:11" ht="21">
      <c r="A66" s="197"/>
      <c r="B66" s="198"/>
      <c r="C66" s="198"/>
      <c r="D66" s="198"/>
      <c r="E66" s="198"/>
      <c r="F66" s="199"/>
      <c r="G66" s="154"/>
      <c r="H66" s="200"/>
      <c r="I66" s="144"/>
      <c r="J66" s="144"/>
      <c r="K66" s="140"/>
    </row>
    <row r="67" spans="1:11" ht="19.5" customHeight="1">
      <c r="A67" s="385" t="s">
        <v>48</v>
      </c>
      <c r="B67" s="386"/>
      <c r="C67" s="386"/>
      <c r="D67" s="386"/>
      <c r="E67" s="386"/>
      <c r="F67" s="387"/>
      <c r="G67" s="179"/>
      <c r="H67" s="180">
        <v>0</v>
      </c>
      <c r="I67" s="146">
        <f>SUM(I62:I66)</f>
        <v>0</v>
      </c>
      <c r="J67" s="146">
        <f>SUM(J62:J66)</f>
        <v>0</v>
      </c>
      <c r="K67" s="140"/>
    </row>
    <row r="68" spans="1:12" ht="22.5" customHeight="1" thickBot="1">
      <c r="A68" s="385" t="s">
        <v>83</v>
      </c>
      <c r="B68" s="386"/>
      <c r="C68" s="386"/>
      <c r="D68" s="386"/>
      <c r="E68" s="386"/>
      <c r="F68" s="387"/>
      <c r="G68" s="179"/>
      <c r="H68" s="201">
        <f>SUM(H11+H27+H30+H35+H54+H59)</f>
        <v>44031000</v>
      </c>
      <c r="I68" s="201">
        <f>I11+I27+I30+I35+I54+I59+I67</f>
        <v>3129131.8099999996</v>
      </c>
      <c r="J68" s="201">
        <f>J11+J27+J30+J35+J54+J59+J67</f>
        <v>21833068.35</v>
      </c>
      <c r="K68" s="140"/>
      <c r="L68" s="183"/>
    </row>
    <row r="69" spans="1:12" ht="22.5" customHeight="1" thickTop="1">
      <c r="A69" s="209"/>
      <c r="B69" s="209"/>
      <c r="C69" s="209"/>
      <c r="D69" s="209"/>
      <c r="E69" s="209"/>
      <c r="F69" s="209"/>
      <c r="G69" s="172"/>
      <c r="H69" s="210"/>
      <c r="I69" s="210"/>
      <c r="J69" s="210"/>
      <c r="K69" s="140"/>
      <c r="L69" s="183"/>
    </row>
    <row r="70" spans="1:10" s="203" customFormat="1" ht="21">
      <c r="A70" s="202" t="s">
        <v>199</v>
      </c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s="203" customFormat="1" ht="21">
      <c r="A71" s="202" t="s">
        <v>200</v>
      </c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s="203" customFormat="1" ht="21">
      <c r="A72" s="378" t="s">
        <v>201</v>
      </c>
      <c r="B72" s="378"/>
      <c r="C72" s="378"/>
      <c r="D72" s="378"/>
      <c r="E72" s="378"/>
      <c r="F72" s="378"/>
      <c r="G72" s="378"/>
      <c r="H72" s="378"/>
      <c r="I72" s="378"/>
      <c r="J72" s="378"/>
    </row>
    <row r="73" spans="1:10" s="203" customFormat="1" ht="21">
      <c r="A73" s="204"/>
      <c r="B73" s="204"/>
      <c r="C73" s="204"/>
      <c r="D73" s="204"/>
      <c r="E73" s="204"/>
      <c r="F73" s="204"/>
      <c r="G73" s="204"/>
      <c r="H73" s="204"/>
      <c r="I73" s="204"/>
      <c r="J73" s="204"/>
    </row>
  </sheetData>
  <sheetProtection/>
  <mergeCells count="15">
    <mergeCell ref="A1:J1"/>
    <mergeCell ref="A2:J2"/>
    <mergeCell ref="A3:J3"/>
    <mergeCell ref="A5:F5"/>
    <mergeCell ref="A11:F11"/>
    <mergeCell ref="A27:F27"/>
    <mergeCell ref="A67:F67"/>
    <mergeCell ref="A68:F68"/>
    <mergeCell ref="A72:J72"/>
    <mergeCell ref="A30:F30"/>
    <mergeCell ref="A35:F35"/>
    <mergeCell ref="A40:F40"/>
    <mergeCell ref="A54:F54"/>
    <mergeCell ref="A59:F59"/>
    <mergeCell ref="A60:F60"/>
  </mergeCells>
  <printOptions/>
  <pageMargins left="0.45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6" zoomScaleSheetLayoutView="86" zoomScalePageLayoutView="0" workbookViewId="0" topLeftCell="A1">
      <selection activeCell="E20" sqref="E20"/>
    </sheetView>
  </sheetViews>
  <sheetFormatPr defaultColWidth="9.140625" defaultRowHeight="21.75"/>
  <cols>
    <col min="1" max="1" width="55.140625" style="119" customWidth="1"/>
    <col min="2" max="2" width="24.28125" style="119" customWidth="1"/>
    <col min="3" max="3" width="11.28125" style="119" customWidth="1"/>
    <col min="4" max="4" width="48.8515625" style="119" customWidth="1"/>
    <col min="5" max="5" width="18.57421875" style="119" customWidth="1"/>
    <col min="6" max="6" width="17.00390625" style="119" customWidth="1"/>
    <col min="7" max="8" width="9.140625" style="119" customWidth="1"/>
    <col min="9" max="9" width="12.28125" style="119" bestFit="1" customWidth="1"/>
    <col min="10" max="16384" width="9.140625" style="119" customWidth="1"/>
  </cols>
  <sheetData>
    <row r="1" spans="1:6" ht="21">
      <c r="A1" s="370" t="s">
        <v>150</v>
      </c>
      <c r="B1" s="370"/>
      <c r="C1" s="370"/>
      <c r="D1" s="370" t="s">
        <v>150</v>
      </c>
      <c r="E1" s="370"/>
      <c r="F1" s="370"/>
    </row>
    <row r="2" spans="1:6" ht="21">
      <c r="A2" s="396" t="s">
        <v>294</v>
      </c>
      <c r="B2" s="396"/>
      <c r="C2" s="396"/>
      <c r="D2" s="396" t="s">
        <v>313</v>
      </c>
      <c r="E2" s="396"/>
      <c r="F2" s="396"/>
    </row>
    <row r="3" spans="1:6" ht="21">
      <c r="A3" s="396" t="s">
        <v>329</v>
      </c>
      <c r="B3" s="396"/>
      <c r="C3" s="396"/>
      <c r="D3" s="396" t="s">
        <v>329</v>
      </c>
      <c r="E3" s="396"/>
      <c r="F3" s="396"/>
    </row>
    <row r="4" spans="1:6" ht="21">
      <c r="A4" s="353" t="s">
        <v>304</v>
      </c>
      <c r="B4" s="353"/>
      <c r="C4" s="353"/>
      <c r="D4" s="371"/>
      <c r="E4" s="371"/>
      <c r="F4" s="371"/>
    </row>
    <row r="5" spans="1:6" ht="21">
      <c r="A5" s="353" t="s">
        <v>303</v>
      </c>
      <c r="B5" s="353"/>
      <c r="C5" s="353"/>
      <c r="D5" s="122" t="s">
        <v>309</v>
      </c>
      <c r="E5" s="122" t="s">
        <v>64</v>
      </c>
      <c r="F5" s="122" t="s">
        <v>65</v>
      </c>
    </row>
    <row r="6" spans="1:6" ht="21">
      <c r="A6" s="142" t="s">
        <v>295</v>
      </c>
      <c r="B6" s="200">
        <v>3888.18</v>
      </c>
      <c r="C6" s="142"/>
      <c r="D6" s="345" t="s">
        <v>322</v>
      </c>
      <c r="E6" s="346">
        <v>3888.18</v>
      </c>
      <c r="F6" s="346">
        <v>8468.41</v>
      </c>
    </row>
    <row r="7" spans="1:6" ht="21">
      <c r="A7" s="142" t="s">
        <v>296</v>
      </c>
      <c r="B7" s="200">
        <v>316445</v>
      </c>
      <c r="C7" s="142"/>
      <c r="D7" s="345" t="s">
        <v>321</v>
      </c>
      <c r="E7" s="346">
        <v>0</v>
      </c>
      <c r="F7" s="347">
        <v>5725</v>
      </c>
    </row>
    <row r="8" spans="1:6" ht="21">
      <c r="A8" s="142" t="s">
        <v>297</v>
      </c>
      <c r="B8" s="200">
        <v>8283.33</v>
      </c>
      <c r="C8" s="142"/>
      <c r="D8" s="345" t="s">
        <v>173</v>
      </c>
      <c r="E8" s="346">
        <v>5950</v>
      </c>
      <c r="F8" s="347">
        <v>5821</v>
      </c>
    </row>
    <row r="9" spans="1:6" ht="21">
      <c r="A9" s="142" t="s">
        <v>298</v>
      </c>
      <c r="B9" s="200">
        <v>34375.48</v>
      </c>
      <c r="C9" s="142"/>
      <c r="D9" s="345" t="s">
        <v>66</v>
      </c>
      <c r="E9" s="346">
        <v>1228.51</v>
      </c>
      <c r="F9" s="347">
        <v>0</v>
      </c>
    </row>
    <row r="10" spans="1:6" ht="21">
      <c r="A10" s="142" t="s">
        <v>299</v>
      </c>
      <c r="B10" s="200">
        <v>1654758.06</v>
      </c>
      <c r="C10" s="142"/>
      <c r="D10" s="345" t="s">
        <v>125</v>
      </c>
      <c r="E10" s="346">
        <v>1474.21</v>
      </c>
      <c r="F10" s="347">
        <v>0</v>
      </c>
    </row>
    <row r="11" spans="1:6" ht="21">
      <c r="A11" s="142" t="s">
        <v>300</v>
      </c>
      <c r="B11" s="184">
        <v>18600</v>
      </c>
      <c r="D11" s="345" t="s">
        <v>196</v>
      </c>
      <c r="E11" s="347">
        <v>0</v>
      </c>
      <c r="F11" s="347">
        <v>0</v>
      </c>
    </row>
    <row r="12" spans="1:6" ht="21">
      <c r="A12" s="202" t="s">
        <v>301</v>
      </c>
      <c r="B12" s="200">
        <v>5950</v>
      </c>
      <c r="D12" s="345" t="s">
        <v>179</v>
      </c>
      <c r="E12" s="347">
        <v>0</v>
      </c>
      <c r="F12" s="347">
        <v>13628</v>
      </c>
    </row>
    <row r="13" spans="1:6" ht="21">
      <c r="A13" s="202" t="s">
        <v>302</v>
      </c>
      <c r="B13" s="350">
        <v>0</v>
      </c>
      <c r="D13" s="348" t="s">
        <v>182</v>
      </c>
      <c r="E13" s="346">
        <v>0</v>
      </c>
      <c r="F13" s="347">
        <v>0</v>
      </c>
    </row>
    <row r="14" spans="1:6" ht="21.75" thickBot="1">
      <c r="A14" s="342" t="s">
        <v>48</v>
      </c>
      <c r="B14" s="351">
        <f>SUM(B4:B13)</f>
        <v>2042300.05</v>
      </c>
      <c r="D14" s="122" t="s">
        <v>48</v>
      </c>
      <c r="E14" s="349">
        <f>SUM(E6:E13)</f>
        <v>12540.900000000001</v>
      </c>
      <c r="F14" s="349">
        <f>SUM(F6:F13)</f>
        <v>33642.41</v>
      </c>
    </row>
    <row r="15" spans="1:2" ht="21.75" thickTop="1">
      <c r="A15" s="202"/>
      <c r="B15" s="350"/>
    </row>
    <row r="16" spans="1:2" ht="21">
      <c r="A16" s="342"/>
      <c r="B16" s="352"/>
    </row>
    <row r="17" ht="21">
      <c r="D17" s="119" t="s">
        <v>84</v>
      </c>
    </row>
    <row r="19" ht="21">
      <c r="C19" s="120"/>
    </row>
    <row r="24" spans="4:5" ht="21">
      <c r="D24" s="119" t="s">
        <v>314</v>
      </c>
      <c r="E24" s="294"/>
    </row>
    <row r="25" spans="1:5" ht="21">
      <c r="A25" s="395" t="s">
        <v>305</v>
      </c>
      <c r="B25" s="395"/>
      <c r="C25" s="395"/>
      <c r="D25" s="119" t="s">
        <v>315</v>
      </c>
      <c r="E25" s="294"/>
    </row>
    <row r="26" spans="1:5" ht="21">
      <c r="A26" s="395" t="s">
        <v>307</v>
      </c>
      <c r="B26" s="395"/>
      <c r="C26" s="395"/>
      <c r="D26" s="119" t="s">
        <v>308</v>
      </c>
      <c r="E26" s="294"/>
    </row>
    <row r="27" spans="1:3" ht="21">
      <c r="A27" s="395" t="s">
        <v>306</v>
      </c>
      <c r="B27" s="395"/>
      <c r="C27" s="395"/>
    </row>
    <row r="33" ht="21">
      <c r="E33" s="294"/>
    </row>
    <row r="34" ht="21">
      <c r="E34" s="294"/>
    </row>
    <row r="35" ht="21">
      <c r="E35" s="294"/>
    </row>
  </sheetData>
  <sheetProtection/>
  <mergeCells count="10">
    <mergeCell ref="A25:C25"/>
    <mergeCell ref="A26:C26"/>
    <mergeCell ref="A27:C27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7.8515625" style="119" customWidth="1"/>
    <col min="2" max="2" width="27.57421875" style="119" customWidth="1"/>
    <col min="3" max="3" width="35.8515625" style="119" customWidth="1"/>
    <col min="4" max="4" width="19.57421875" style="184" customWidth="1"/>
    <col min="5" max="5" width="17.8515625" style="119" customWidth="1"/>
    <col min="6" max="16384" width="9.140625" style="119" customWidth="1"/>
  </cols>
  <sheetData>
    <row r="1" spans="1:4" ht="21">
      <c r="A1" s="370" t="s">
        <v>280</v>
      </c>
      <c r="B1" s="370"/>
      <c r="C1" s="370"/>
      <c r="D1" s="370"/>
    </row>
    <row r="2" spans="1:4" ht="21">
      <c r="A2" s="370" t="s">
        <v>281</v>
      </c>
      <c r="B2" s="370"/>
      <c r="C2" s="370"/>
      <c r="D2" s="370"/>
    </row>
    <row r="3" spans="1:4" ht="21">
      <c r="A3" s="370" t="s">
        <v>329</v>
      </c>
      <c r="B3" s="370"/>
      <c r="C3" s="370"/>
      <c r="D3" s="370"/>
    </row>
    <row r="4" spans="1:4" ht="21">
      <c r="A4" s="340"/>
      <c r="B4" s="340"/>
      <c r="C4" s="340"/>
      <c r="D4" s="340"/>
    </row>
    <row r="5" ht="21">
      <c r="A5" s="203" t="s">
        <v>284</v>
      </c>
    </row>
    <row r="6" spans="1:4" ht="21">
      <c r="A6" s="203" t="s">
        <v>282</v>
      </c>
      <c r="D6" s="341" t="s">
        <v>72</v>
      </c>
    </row>
    <row r="7" spans="2:4" ht="21">
      <c r="B7" s="119" t="s">
        <v>285</v>
      </c>
      <c r="D7" s="184">
        <f>450000-419644</f>
        <v>30356</v>
      </c>
    </row>
    <row r="8" spans="2:5" ht="21">
      <c r="B8" s="119" t="s">
        <v>286</v>
      </c>
      <c r="D8" s="184">
        <v>0</v>
      </c>
      <c r="E8" s="119">
        <f>145400-15000-118700-9600</f>
        <v>2100</v>
      </c>
    </row>
    <row r="9" spans="2:4" ht="21">
      <c r="B9" s="119" t="s">
        <v>287</v>
      </c>
      <c r="D9" s="184">
        <v>0</v>
      </c>
    </row>
    <row r="10" spans="2:5" ht="21">
      <c r="B10" s="119" t="s">
        <v>288</v>
      </c>
      <c r="D10" s="184">
        <f>584700-40700-308000</f>
        <v>236000</v>
      </c>
      <c r="E10" s="119">
        <f>918700-334000</f>
        <v>584700</v>
      </c>
    </row>
    <row r="11" spans="2:4" ht="21">
      <c r="B11" s="119" t="s">
        <v>289</v>
      </c>
      <c r="D11" s="184">
        <v>0</v>
      </c>
    </row>
    <row r="12" spans="2:4" ht="21.75" thickBot="1">
      <c r="B12" s="342" t="s">
        <v>48</v>
      </c>
      <c r="D12" s="343">
        <f>SUM(D7:D11)</f>
        <v>266356</v>
      </c>
    </row>
    <row r="13" ht="21.75" thickTop="1"/>
    <row r="20" ht="22.5">
      <c r="A20" s="27" t="s">
        <v>128</v>
      </c>
    </row>
    <row r="21" ht="22.5">
      <c r="A21" s="27" t="s">
        <v>148</v>
      </c>
    </row>
    <row r="22" ht="22.5">
      <c r="A22" s="27" t="s">
        <v>149</v>
      </c>
    </row>
  </sheetData>
  <sheetProtection/>
  <mergeCells count="3">
    <mergeCell ref="A1:D1"/>
    <mergeCell ref="A2:D2"/>
    <mergeCell ref="A3:D3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132</v>
      </c>
      <c r="B1" s="5"/>
      <c r="C1" s="6" t="s">
        <v>67</v>
      </c>
      <c r="D1" s="7"/>
    </row>
    <row r="2" spans="1:4" ht="20.25" customHeight="1">
      <c r="A2" s="8" t="s">
        <v>68</v>
      </c>
      <c r="B2" s="1"/>
      <c r="C2" s="9" t="s">
        <v>141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241120</v>
      </c>
      <c r="D4" s="32">
        <v>11539529.63</v>
      </c>
    </row>
    <row r="5" spans="1:4" ht="20.25" customHeight="1">
      <c r="A5" s="8" t="s">
        <v>126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/>
      <c r="B7" s="37"/>
      <c r="C7" s="38"/>
      <c r="D7" s="17">
        <f>SUM(C7)</f>
        <v>0</v>
      </c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241051</v>
      </c>
      <c r="B11" s="30">
        <v>17670055</v>
      </c>
      <c r="C11" s="3">
        <v>330</v>
      </c>
      <c r="D11" s="17"/>
    </row>
    <row r="12" spans="1:4" ht="21.75" customHeight="1">
      <c r="A12" s="29">
        <v>241051</v>
      </c>
      <c r="B12" s="30">
        <v>17670056</v>
      </c>
      <c r="C12" s="3">
        <v>400</v>
      </c>
      <c r="D12" s="17"/>
    </row>
    <row r="13" spans="1:4" ht="21.75" customHeight="1">
      <c r="A13" s="29">
        <v>241115</v>
      </c>
      <c r="B13" s="30">
        <v>17670140</v>
      </c>
      <c r="C13" s="3">
        <v>7000</v>
      </c>
      <c r="D13" s="17"/>
    </row>
    <row r="14" spans="1:4" ht="21.75" customHeight="1">
      <c r="A14" s="29">
        <v>21969</v>
      </c>
      <c r="B14" s="30">
        <v>17670141</v>
      </c>
      <c r="C14" s="3">
        <v>250</v>
      </c>
      <c r="D14" s="17"/>
    </row>
    <row r="15" spans="1:4" ht="21.75" customHeight="1">
      <c r="A15" s="29">
        <v>21969</v>
      </c>
      <c r="B15" s="30">
        <v>17670142</v>
      </c>
      <c r="C15" s="3">
        <v>1480</v>
      </c>
      <c r="D15" s="17"/>
    </row>
    <row r="16" spans="1:4" ht="21.75" customHeight="1">
      <c r="A16" s="29">
        <v>21969</v>
      </c>
      <c r="B16" s="30">
        <v>17670144</v>
      </c>
      <c r="C16" s="3">
        <v>11474.1</v>
      </c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20934.1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129</v>
      </c>
      <c r="B26" s="10"/>
      <c r="C26" s="10"/>
      <c r="D26" s="25"/>
    </row>
    <row r="27" spans="1:4" ht="20.25" customHeight="1">
      <c r="A27" s="15" t="s">
        <v>70</v>
      </c>
      <c r="B27" s="15" t="s">
        <v>130</v>
      </c>
      <c r="C27" s="15" t="s">
        <v>72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336</v>
      </c>
      <c r="C33" s="22"/>
      <c r="D33" s="28">
        <f>D4+D7-D24-D28</f>
        <v>11518595.530000001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154</v>
      </c>
      <c r="E34" s="26"/>
      <c r="F34" s="26"/>
    </row>
    <row r="35" spans="1:6" s="36" customFormat="1" ht="23.25" customHeight="1">
      <c r="A35" s="10" t="s">
        <v>337</v>
      </c>
      <c r="B35" s="39"/>
      <c r="C35" s="2" t="s">
        <v>338</v>
      </c>
      <c r="D35" s="10"/>
      <c r="E35" s="26"/>
      <c r="F35" s="26"/>
    </row>
    <row r="36" spans="1:4" ht="20.25" customHeight="1">
      <c r="A36" s="23" t="s">
        <v>152</v>
      </c>
      <c r="B36" s="24"/>
      <c r="C36" s="31" t="s">
        <v>146</v>
      </c>
      <c r="D36" s="23"/>
    </row>
    <row r="37" spans="1:4" ht="20.25" customHeight="1">
      <c r="A37" s="4" t="s">
        <v>132</v>
      </c>
      <c r="B37" s="5"/>
      <c r="C37" s="6" t="s">
        <v>142</v>
      </c>
      <c r="D37" s="7"/>
    </row>
    <row r="38" spans="1:4" ht="20.25" customHeight="1">
      <c r="A38" s="8" t="s">
        <v>68</v>
      </c>
      <c r="B38" s="1"/>
      <c r="C38" s="9" t="s">
        <v>143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240908</v>
      </c>
      <c r="D40" s="32">
        <v>4365592.31</v>
      </c>
    </row>
    <row r="41" spans="1:4" ht="20.25" customHeight="1">
      <c r="A41" s="14" t="s">
        <v>126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/>
      <c r="B43" s="29"/>
      <c r="C43" s="34"/>
      <c r="D43" s="17">
        <f>SUM(C43)</f>
        <v>0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>
        <v>240902</v>
      </c>
      <c r="B46" s="42" t="s">
        <v>276</v>
      </c>
      <c r="C46" s="3">
        <v>66900</v>
      </c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/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66900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129</v>
      </c>
      <c r="B63" s="10"/>
      <c r="C63" s="10"/>
      <c r="D63" s="25"/>
    </row>
    <row r="64" spans="1:4" ht="20.25" customHeight="1">
      <c r="A64" s="15" t="s">
        <v>70</v>
      </c>
      <c r="B64" s="15" t="s">
        <v>130</v>
      </c>
      <c r="C64" s="15" t="s">
        <v>72</v>
      </c>
      <c r="D64" s="2"/>
    </row>
    <row r="65" spans="1:4" ht="20.25" customHeight="1">
      <c r="A65" s="43"/>
      <c r="B65" s="43"/>
      <c r="C65" s="329"/>
      <c r="D65" s="330">
        <f>SUM(C65:C65)</f>
        <v>0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277</v>
      </c>
      <c r="C68" s="22"/>
      <c r="D68" s="28">
        <f>D40+D43-D54+D65</f>
        <v>4298692.31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278</v>
      </c>
      <c r="B70" s="39"/>
      <c r="C70" s="2" t="s">
        <v>279</v>
      </c>
      <c r="D70" s="10"/>
    </row>
    <row r="71" spans="1:4" ht="22.5" customHeight="1">
      <c r="A71" s="23" t="s">
        <v>152</v>
      </c>
      <c r="B71" s="24"/>
      <c r="C71" s="31" t="s">
        <v>171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132</v>
      </c>
      <c r="B74" s="1"/>
      <c r="C74" s="9" t="s">
        <v>142</v>
      </c>
      <c r="D74" s="10"/>
    </row>
    <row r="75" spans="1:4" ht="20.25" customHeight="1">
      <c r="A75" s="8" t="s">
        <v>68</v>
      </c>
      <c r="B75" s="1"/>
      <c r="C75" s="9" t="s">
        <v>169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126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129</v>
      </c>
      <c r="B98" s="10"/>
      <c r="C98" s="10"/>
      <c r="D98" s="25"/>
    </row>
    <row r="99" spans="1:4" ht="20.25" customHeight="1">
      <c r="A99" s="15" t="s">
        <v>70</v>
      </c>
      <c r="B99" s="15" t="s">
        <v>130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170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131</v>
      </c>
      <c r="B108" s="39" t="s">
        <v>167</v>
      </c>
      <c r="C108" s="2" t="s">
        <v>168</v>
      </c>
      <c r="D108" s="10"/>
    </row>
    <row r="109" spans="1:4" ht="20.25" customHeight="1">
      <c r="A109" s="23" t="s">
        <v>152</v>
      </c>
      <c r="B109" s="24"/>
      <c r="C109" s="31" t="s">
        <v>146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132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177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126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129</v>
      </c>
      <c r="B137" s="10"/>
      <c r="C137" s="10"/>
      <c r="D137" s="25"/>
    </row>
    <row r="138" spans="1:4" ht="20.25" customHeight="1">
      <c r="A138" s="15" t="s">
        <v>70</v>
      </c>
      <c r="B138" s="15" t="s">
        <v>130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174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175</v>
      </c>
      <c r="B146" s="39"/>
      <c r="C146" s="2" t="s">
        <v>176</v>
      </c>
      <c r="D146" s="10"/>
      <c r="E146" s="26"/>
      <c r="F146" s="26"/>
    </row>
    <row r="147" spans="1:4" ht="20.25" customHeight="1">
      <c r="A147" s="23" t="s">
        <v>152</v>
      </c>
      <c r="B147" s="24"/>
      <c r="C147" s="31" t="s">
        <v>146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132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178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126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129</v>
      </c>
      <c r="B176" s="10"/>
      <c r="C176" s="10"/>
      <c r="D176" s="25"/>
    </row>
    <row r="177" spans="1:4" ht="20.25" customHeight="1">
      <c r="A177" s="15" t="s">
        <v>70</v>
      </c>
      <c r="B177" s="15" t="s">
        <v>130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174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175</v>
      </c>
      <c r="B185" s="39"/>
      <c r="C185" s="2" t="s">
        <v>176</v>
      </c>
      <c r="D185" s="10"/>
      <c r="E185" s="26"/>
      <c r="F185" s="26"/>
    </row>
    <row r="186" spans="1:4" ht="20.25" customHeight="1">
      <c r="A186" s="23" t="s">
        <v>152</v>
      </c>
      <c r="B186" s="24"/>
      <c r="C186" s="31" t="s">
        <v>146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J54" sqref="J54:K54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3.42187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7.421875" style="105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370" t="s">
        <v>310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2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21.75" customHeight="1">
      <c r="A3" s="370" t="s">
        <v>331</v>
      </c>
      <c r="B3" s="370"/>
      <c r="C3" s="370"/>
      <c r="D3" s="370"/>
      <c r="E3" s="370"/>
      <c r="F3" s="370"/>
      <c r="G3" s="370"/>
      <c r="H3" s="370"/>
      <c r="I3" s="370"/>
      <c r="J3" s="370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55"/>
      <c r="I4" s="455"/>
      <c r="J4" s="455"/>
      <c r="K4" s="455"/>
    </row>
    <row r="5" spans="1:12" ht="19.5" thickTop="1">
      <c r="A5" s="438" t="s">
        <v>2</v>
      </c>
      <c r="B5" s="439"/>
      <c r="C5" s="439"/>
      <c r="D5" s="439"/>
      <c r="E5" s="439"/>
      <c r="F5" s="440"/>
      <c r="G5" s="441"/>
      <c r="H5" s="442"/>
      <c r="I5" s="47"/>
      <c r="J5" s="456" t="s">
        <v>72</v>
      </c>
      <c r="K5" s="456"/>
      <c r="L5" s="98"/>
    </row>
    <row r="6" spans="1:12" ht="18.75">
      <c r="A6" s="410" t="s">
        <v>0</v>
      </c>
      <c r="B6" s="431"/>
      <c r="C6" s="110" t="s">
        <v>186</v>
      </c>
      <c r="D6" s="48" t="s">
        <v>48</v>
      </c>
      <c r="E6" s="410" t="s">
        <v>3</v>
      </c>
      <c r="F6" s="431"/>
      <c r="G6" s="401" t="s">
        <v>4</v>
      </c>
      <c r="H6" s="421"/>
      <c r="I6" s="51" t="s">
        <v>5</v>
      </c>
      <c r="J6" s="457" t="s">
        <v>7</v>
      </c>
      <c r="K6" s="457"/>
      <c r="L6" s="98"/>
    </row>
    <row r="7" spans="1:12" ht="18.75">
      <c r="A7" s="401" t="s">
        <v>189</v>
      </c>
      <c r="B7" s="421"/>
      <c r="C7" s="111" t="s">
        <v>187</v>
      </c>
      <c r="D7" s="48" t="s">
        <v>189</v>
      </c>
      <c r="E7" s="401" t="s">
        <v>189</v>
      </c>
      <c r="F7" s="421"/>
      <c r="G7" s="50"/>
      <c r="H7" s="49"/>
      <c r="I7" s="51" t="s">
        <v>6</v>
      </c>
      <c r="J7" s="457" t="s">
        <v>191</v>
      </c>
      <c r="K7" s="457"/>
      <c r="L7" s="98"/>
    </row>
    <row r="8" spans="1:12" ht="19.5" thickBot="1">
      <c r="A8" s="432"/>
      <c r="B8" s="433"/>
      <c r="C8" s="112" t="s">
        <v>188</v>
      </c>
      <c r="D8" s="52"/>
      <c r="E8" s="432"/>
      <c r="F8" s="433"/>
      <c r="G8" s="432"/>
      <c r="H8" s="433"/>
      <c r="I8" s="53"/>
      <c r="J8" s="458" t="s">
        <v>189</v>
      </c>
      <c r="K8" s="458"/>
      <c r="L8" s="117"/>
    </row>
    <row r="9" spans="1:12" ht="20.25" thickBot="1" thickTop="1">
      <c r="A9" s="451"/>
      <c r="B9" s="452"/>
      <c r="C9" s="65"/>
      <c r="D9" s="66"/>
      <c r="E9" s="447">
        <v>24074982.4</v>
      </c>
      <c r="F9" s="448"/>
      <c r="G9" s="67" t="s">
        <v>8</v>
      </c>
      <c r="H9" s="68"/>
      <c r="I9" s="69"/>
      <c r="J9" s="453">
        <v>29006072.72</v>
      </c>
      <c r="K9" s="454"/>
      <c r="L9" s="98"/>
    </row>
    <row r="10" spans="1:13" ht="19.5" thickTop="1">
      <c r="A10" s="415"/>
      <c r="B10" s="409"/>
      <c r="C10" s="71"/>
      <c r="D10" s="72"/>
      <c r="E10" s="415"/>
      <c r="F10" s="409"/>
      <c r="G10" s="73" t="s">
        <v>190</v>
      </c>
      <c r="H10" s="74"/>
      <c r="I10" s="51"/>
      <c r="J10" s="429" t="s">
        <v>275</v>
      </c>
      <c r="K10" s="430"/>
      <c r="L10" s="98"/>
      <c r="M10" s="59">
        <v>29554393.49</v>
      </c>
    </row>
    <row r="11" spans="1:16" ht="18.75">
      <c r="A11" s="415">
        <v>715000</v>
      </c>
      <c r="B11" s="409"/>
      <c r="C11" s="71">
        <v>0</v>
      </c>
      <c r="D11" s="72">
        <f>SUM(A11:C11)</f>
        <v>715000</v>
      </c>
      <c r="E11" s="415">
        <f>45.48+49.39+3.11+18038.75+524204.36</f>
        <v>542341.09</v>
      </c>
      <c r="F11" s="409"/>
      <c r="G11" s="57" t="s">
        <v>9</v>
      </c>
      <c r="H11" s="58"/>
      <c r="I11" s="51" t="s">
        <v>85</v>
      </c>
      <c r="J11" s="415">
        <v>524204.36</v>
      </c>
      <c r="K11" s="409"/>
      <c r="L11" s="118"/>
      <c r="P11" s="59" t="s">
        <v>154</v>
      </c>
    </row>
    <row r="12" spans="1:12" ht="18.75">
      <c r="A12" s="415">
        <v>209900</v>
      </c>
      <c r="B12" s="409"/>
      <c r="C12" s="71">
        <v>0</v>
      </c>
      <c r="D12" s="72">
        <f aca="true" t="shared" si="0" ref="D12:D18">SUM(A12:C12)</f>
        <v>209900</v>
      </c>
      <c r="E12" s="415">
        <f>706+35137+3810+36537+1263</f>
        <v>77453</v>
      </c>
      <c r="F12" s="409"/>
      <c r="G12" s="57" t="s">
        <v>10</v>
      </c>
      <c r="H12" s="58"/>
      <c r="I12" s="51" t="s">
        <v>86</v>
      </c>
      <c r="J12" s="415">
        <v>1263</v>
      </c>
      <c r="K12" s="409"/>
      <c r="L12" s="118"/>
    </row>
    <row r="13" spans="1:12" ht="18.75">
      <c r="A13" s="415">
        <v>110000</v>
      </c>
      <c r="B13" s="409"/>
      <c r="C13" s="71">
        <v>0</v>
      </c>
      <c r="D13" s="72">
        <f>SUM(A13:C13)</f>
        <v>110000</v>
      </c>
      <c r="E13" s="415">
        <v>39995.14</v>
      </c>
      <c r="F13" s="409"/>
      <c r="G13" s="57" t="s">
        <v>11</v>
      </c>
      <c r="H13" s="58"/>
      <c r="I13" s="51" t="s">
        <v>87</v>
      </c>
      <c r="J13" s="415">
        <v>0</v>
      </c>
      <c r="K13" s="409"/>
      <c r="L13" s="118"/>
    </row>
    <row r="14" spans="1:12" ht="18.75">
      <c r="A14" s="449" t="s">
        <v>139</v>
      </c>
      <c r="B14" s="450"/>
      <c r="C14" s="76">
        <v>0</v>
      </c>
      <c r="D14" s="72">
        <f t="shared" si="0"/>
        <v>0</v>
      </c>
      <c r="E14" s="415">
        <v>0</v>
      </c>
      <c r="F14" s="409"/>
      <c r="G14" s="57" t="s">
        <v>12</v>
      </c>
      <c r="H14" s="58"/>
      <c r="I14" s="51" t="s">
        <v>88</v>
      </c>
      <c r="J14" s="415" t="s">
        <v>140</v>
      </c>
      <c r="K14" s="409"/>
      <c r="L14" s="118"/>
    </row>
    <row r="15" spans="1:12" ht="18.75">
      <c r="A15" s="415">
        <v>52100</v>
      </c>
      <c r="B15" s="409"/>
      <c r="C15" s="71">
        <v>0</v>
      </c>
      <c r="D15" s="72">
        <f t="shared" si="0"/>
        <v>52100</v>
      </c>
      <c r="E15" s="415">
        <v>0</v>
      </c>
      <c r="F15" s="409"/>
      <c r="G15" s="57" t="s">
        <v>13</v>
      </c>
      <c r="H15" s="58"/>
      <c r="I15" s="51" t="s">
        <v>89</v>
      </c>
      <c r="J15" s="415">
        <v>0</v>
      </c>
      <c r="K15" s="409"/>
      <c r="L15" s="118"/>
    </row>
    <row r="16" spans="1:13" ht="18.75">
      <c r="A16" s="415">
        <v>0</v>
      </c>
      <c r="B16" s="409"/>
      <c r="C16" s="71">
        <v>0</v>
      </c>
      <c r="D16" s="72">
        <f t="shared" si="0"/>
        <v>0</v>
      </c>
      <c r="E16" s="415">
        <v>0</v>
      </c>
      <c r="F16" s="409"/>
      <c r="G16" s="57" t="s">
        <v>14</v>
      </c>
      <c r="H16" s="58"/>
      <c r="I16" s="51" t="s">
        <v>90</v>
      </c>
      <c r="J16" s="415">
        <v>0</v>
      </c>
      <c r="K16" s="409"/>
      <c r="L16" s="118"/>
      <c r="M16" s="59">
        <f>40536814.41-13008520</f>
        <v>27528294.409999996</v>
      </c>
    </row>
    <row r="17" spans="1:12" ht="18.75">
      <c r="A17" s="415">
        <v>17944000</v>
      </c>
      <c r="B17" s="409"/>
      <c r="C17" s="71">
        <v>0</v>
      </c>
      <c r="D17" s="72">
        <f t="shared" si="0"/>
        <v>17944000</v>
      </c>
      <c r="E17" s="415">
        <f>1621764.77+1333464.3+1312362.6+69240+2603664.45</f>
        <v>6940496.12</v>
      </c>
      <c r="F17" s="409"/>
      <c r="G17" s="57" t="s">
        <v>15</v>
      </c>
      <c r="H17" s="58"/>
      <c r="I17" s="51" t="s">
        <v>91</v>
      </c>
      <c r="J17" s="415">
        <v>2603664.45</v>
      </c>
      <c r="K17" s="409"/>
      <c r="L17" s="118"/>
    </row>
    <row r="18" spans="1:12" ht="18.75">
      <c r="A18" s="415">
        <v>25000000</v>
      </c>
      <c r="B18" s="409"/>
      <c r="C18" s="71">
        <v>0</v>
      </c>
      <c r="D18" s="72">
        <f t="shared" si="0"/>
        <v>25000000</v>
      </c>
      <c r="E18" s="415">
        <f>7139147+7093636</f>
        <v>14232783</v>
      </c>
      <c r="F18" s="409"/>
      <c r="G18" s="443" t="s">
        <v>16</v>
      </c>
      <c r="H18" s="444"/>
      <c r="I18" s="51" t="s">
        <v>92</v>
      </c>
      <c r="J18" s="415">
        <v>0</v>
      </c>
      <c r="K18" s="409"/>
      <c r="L18" s="118"/>
    </row>
    <row r="19" spans="1:12" ht="19.5" thickBot="1">
      <c r="A19" s="445">
        <f>SUM(A11:B18)</f>
        <v>44031000</v>
      </c>
      <c r="B19" s="446"/>
      <c r="C19" s="77">
        <v>0</v>
      </c>
      <c r="D19" s="78">
        <f>SUM(D11:D18)</f>
        <v>44031000</v>
      </c>
      <c r="E19" s="447">
        <f>SUM(E11:E18)</f>
        <v>21833068.35</v>
      </c>
      <c r="F19" s="448"/>
      <c r="G19" s="57"/>
      <c r="H19" s="54"/>
      <c r="I19" s="51"/>
      <c r="J19" s="447">
        <f>SUM(J11:J18)</f>
        <v>3129131.81</v>
      </c>
      <c r="K19" s="448"/>
      <c r="L19" s="118"/>
    </row>
    <row r="20" spans="1:12" ht="19.5" thickTop="1">
      <c r="A20" s="72"/>
      <c r="B20" s="70"/>
      <c r="C20" s="71"/>
      <c r="D20" s="72"/>
      <c r="E20" s="429"/>
      <c r="F20" s="430"/>
      <c r="G20" s="443"/>
      <c r="H20" s="444"/>
      <c r="I20" s="51"/>
      <c r="J20" s="429"/>
      <c r="K20" s="430"/>
      <c r="L20" s="118"/>
    </row>
    <row r="21" spans="1:12" ht="18.75">
      <c r="A21" s="79"/>
      <c r="B21" s="58"/>
      <c r="C21" s="80"/>
      <c r="D21" s="79"/>
      <c r="E21" s="415">
        <v>0</v>
      </c>
      <c r="F21" s="409"/>
      <c r="G21" s="57" t="s">
        <v>127</v>
      </c>
      <c r="H21" s="58"/>
      <c r="I21" s="51" t="s">
        <v>165</v>
      </c>
      <c r="J21" s="415">
        <v>0</v>
      </c>
      <c r="K21" s="409"/>
      <c r="L21" s="118"/>
    </row>
    <row r="22" spans="1:12" ht="18.75">
      <c r="A22" s="79"/>
      <c r="B22" s="58"/>
      <c r="C22" s="80"/>
      <c r="D22" s="79"/>
      <c r="E22" s="415">
        <f>67236.17+41389.68+34394.64+17532.33+12540.9</f>
        <v>173093.72</v>
      </c>
      <c r="F22" s="409"/>
      <c r="G22" s="57" t="s">
        <v>312</v>
      </c>
      <c r="H22" s="58"/>
      <c r="I22" s="51" t="s">
        <v>94</v>
      </c>
      <c r="J22" s="415">
        <v>12540.9</v>
      </c>
      <c r="K22" s="409"/>
      <c r="L22" s="118">
        <f>10389.9+189845.71+38546.97+41150.87+37747.46</f>
        <v>317680.91000000003</v>
      </c>
    </row>
    <row r="23" spans="1:12" ht="18.75">
      <c r="A23" s="79"/>
      <c r="B23" s="58"/>
      <c r="C23" s="80"/>
      <c r="D23" s="79"/>
      <c r="E23" s="415">
        <f>5583+97.72+340.42+261.13</f>
        <v>6282.27</v>
      </c>
      <c r="F23" s="409"/>
      <c r="G23" s="57" t="s">
        <v>26</v>
      </c>
      <c r="H23" s="58"/>
      <c r="I23" s="51" t="s">
        <v>93</v>
      </c>
      <c r="J23" s="415">
        <v>261.13</v>
      </c>
      <c r="K23" s="409"/>
      <c r="L23" s="118"/>
    </row>
    <row r="24" spans="1:12" ht="18.75">
      <c r="A24" s="79"/>
      <c r="B24" s="58"/>
      <c r="C24" s="80"/>
      <c r="D24" s="79"/>
      <c r="E24" s="415">
        <v>172180</v>
      </c>
      <c r="F24" s="409"/>
      <c r="G24" s="57" t="s">
        <v>33</v>
      </c>
      <c r="H24" s="58"/>
      <c r="I24" s="51" t="s">
        <v>95</v>
      </c>
      <c r="J24" s="415">
        <v>172180</v>
      </c>
      <c r="K24" s="409"/>
      <c r="L24" s="118">
        <f>2460+11500+311400+64000+30540+11780+12500+67408</f>
        <v>511588</v>
      </c>
    </row>
    <row r="25" spans="1:12" ht="18.75">
      <c r="A25" s="79"/>
      <c r="B25" s="58"/>
      <c r="C25" s="80"/>
      <c r="D25" s="79"/>
      <c r="E25" s="415">
        <f>3333+25000+4000+20000</f>
        <v>52333</v>
      </c>
      <c r="F25" s="409"/>
      <c r="G25" s="443" t="s">
        <v>192</v>
      </c>
      <c r="H25" s="444"/>
      <c r="I25" s="51" t="s">
        <v>185</v>
      </c>
      <c r="J25" s="415">
        <v>0</v>
      </c>
      <c r="K25" s="409"/>
      <c r="L25" s="118"/>
    </row>
    <row r="26" spans="1:15" ht="18.75">
      <c r="A26" s="79"/>
      <c r="B26" s="58"/>
      <c r="C26" s="80"/>
      <c r="D26" s="79"/>
      <c r="E26" s="415">
        <f>376.82+184.49+19.05+481.83+613.12</f>
        <v>1675.31</v>
      </c>
      <c r="F26" s="409"/>
      <c r="G26" s="443" t="s">
        <v>81</v>
      </c>
      <c r="H26" s="444"/>
      <c r="I26" s="51" t="s">
        <v>96</v>
      </c>
      <c r="J26" s="415">
        <v>613.12</v>
      </c>
      <c r="K26" s="409"/>
      <c r="L26" s="118">
        <f>220.27+165.54</f>
        <v>385.81</v>
      </c>
      <c r="O26" s="59">
        <f>16803.72+107196.28</f>
        <v>124000</v>
      </c>
    </row>
    <row r="27" spans="1:15" ht="18.75">
      <c r="A27" s="79"/>
      <c r="B27" s="58"/>
      <c r="C27" s="80"/>
      <c r="D27" s="79"/>
      <c r="E27" s="415">
        <v>0</v>
      </c>
      <c r="F27" s="409"/>
      <c r="G27" s="443" t="s">
        <v>198</v>
      </c>
      <c r="H27" s="444"/>
      <c r="I27" s="51" t="s">
        <v>197</v>
      </c>
      <c r="J27" s="415">
        <v>0</v>
      </c>
      <c r="K27" s="409"/>
      <c r="L27" s="118"/>
      <c r="O27" s="59">
        <f>454000-124000</f>
        <v>330000</v>
      </c>
    </row>
    <row r="28" spans="1:12" ht="18.75">
      <c r="A28" s="79"/>
      <c r="B28" s="58"/>
      <c r="C28" s="80"/>
      <c r="D28" s="79"/>
      <c r="E28" s="415">
        <v>0</v>
      </c>
      <c r="F28" s="409"/>
      <c r="G28" s="443" t="s">
        <v>145</v>
      </c>
      <c r="H28" s="444"/>
      <c r="I28" s="51" t="s">
        <v>124</v>
      </c>
      <c r="J28" s="415">
        <v>0</v>
      </c>
      <c r="K28" s="409"/>
      <c r="L28" s="118">
        <f>607600+14951119</f>
        <v>15558719</v>
      </c>
    </row>
    <row r="29" spans="1:12" ht="18.75">
      <c r="A29" s="79"/>
      <c r="B29" s="58"/>
      <c r="C29" s="80"/>
      <c r="D29" s="79"/>
      <c r="E29" s="415">
        <v>0</v>
      </c>
      <c r="F29" s="409"/>
      <c r="G29" s="57" t="s">
        <v>207</v>
      </c>
      <c r="H29" s="81"/>
      <c r="I29" s="51" t="s">
        <v>208</v>
      </c>
      <c r="J29" s="415">
        <v>0</v>
      </c>
      <c r="K29" s="409"/>
      <c r="L29" s="118">
        <f>153000+6079090</f>
        <v>6232090</v>
      </c>
    </row>
    <row r="30" spans="1:12" ht="18.75">
      <c r="A30" s="79"/>
      <c r="B30" s="58"/>
      <c r="C30" s="80"/>
      <c r="D30" s="79"/>
      <c r="E30" s="415">
        <v>0</v>
      </c>
      <c r="F30" s="409"/>
      <c r="G30" s="57" t="s">
        <v>209</v>
      </c>
      <c r="H30" s="82"/>
      <c r="I30" s="51" t="s">
        <v>210</v>
      </c>
      <c r="J30" s="415">
        <v>0</v>
      </c>
      <c r="K30" s="409"/>
      <c r="L30" s="118"/>
    </row>
    <row r="31" spans="1:12" ht="18.75">
      <c r="A31" s="79"/>
      <c r="B31" s="58"/>
      <c r="C31" s="80"/>
      <c r="D31" s="79"/>
      <c r="E31" s="339">
        <v>0</v>
      </c>
      <c r="F31" s="70"/>
      <c r="G31" s="443" t="s">
        <v>35</v>
      </c>
      <c r="H31" s="444"/>
      <c r="I31" s="51" t="s">
        <v>109</v>
      </c>
      <c r="J31" s="339">
        <v>0</v>
      </c>
      <c r="K31" s="70"/>
      <c r="L31" s="118"/>
    </row>
    <row r="32" spans="1:12" ht="18.75">
      <c r="A32" s="79"/>
      <c r="B32" s="58"/>
      <c r="C32" s="80"/>
      <c r="D32" s="79"/>
      <c r="E32" s="415"/>
      <c r="F32" s="409"/>
      <c r="G32" s="57"/>
      <c r="H32" s="82"/>
      <c r="I32" s="51"/>
      <c r="J32" s="415"/>
      <c r="K32" s="409"/>
      <c r="L32" s="118"/>
    </row>
    <row r="33" spans="1:12" ht="18.75">
      <c r="A33" s="79"/>
      <c r="B33" s="58"/>
      <c r="C33" s="80"/>
      <c r="D33" s="79"/>
      <c r="E33" s="415"/>
      <c r="F33" s="409"/>
      <c r="G33" s="57"/>
      <c r="H33" s="82"/>
      <c r="I33" s="51"/>
      <c r="J33" s="415"/>
      <c r="K33" s="409"/>
      <c r="L33" s="118"/>
    </row>
    <row r="34" spans="1:12" ht="18.75">
      <c r="A34" s="83"/>
      <c r="B34" s="84"/>
      <c r="C34" s="85"/>
      <c r="D34" s="83"/>
      <c r="E34" s="407">
        <f>SUM(E20:F33)</f>
        <v>405564.3</v>
      </c>
      <c r="F34" s="406"/>
      <c r="G34" s="115"/>
      <c r="H34" s="86"/>
      <c r="I34" s="87"/>
      <c r="J34" s="407">
        <f>SUM(J20:K33)</f>
        <v>185595.15</v>
      </c>
      <c r="K34" s="406"/>
      <c r="L34" s="118"/>
    </row>
    <row r="35" spans="1:12" ht="18.75">
      <c r="A35" s="88"/>
      <c r="B35" s="89"/>
      <c r="C35" s="90"/>
      <c r="D35" s="88"/>
      <c r="E35" s="407">
        <f>E19+E34</f>
        <v>22238632.650000002</v>
      </c>
      <c r="F35" s="406"/>
      <c r="G35" s="435" t="s">
        <v>17</v>
      </c>
      <c r="H35" s="436"/>
      <c r="I35" s="91"/>
      <c r="J35" s="407">
        <f>SUM(J19+J34)</f>
        <v>3314726.96</v>
      </c>
      <c r="K35" s="406"/>
      <c r="L35" s="118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37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75"/>
    </row>
    <row r="44" spans="1:12" ht="19.5" thickTop="1">
      <c r="A44" s="438" t="s">
        <v>2</v>
      </c>
      <c r="B44" s="439"/>
      <c r="C44" s="439"/>
      <c r="D44" s="439"/>
      <c r="E44" s="439"/>
      <c r="F44" s="440"/>
      <c r="G44" s="441"/>
      <c r="H44" s="442"/>
      <c r="I44" s="47"/>
      <c r="J44" s="441" t="s">
        <v>72</v>
      </c>
      <c r="K44" s="442"/>
      <c r="L44" s="75"/>
    </row>
    <row r="45" spans="1:12" ht="18.75">
      <c r="A45" s="410" t="s">
        <v>0</v>
      </c>
      <c r="B45" s="431"/>
      <c r="C45" s="110" t="s">
        <v>186</v>
      </c>
      <c r="D45" s="55" t="s">
        <v>48</v>
      </c>
      <c r="E45" s="402" t="s">
        <v>3</v>
      </c>
      <c r="F45" s="421"/>
      <c r="G45" s="401" t="s">
        <v>4</v>
      </c>
      <c r="H45" s="421"/>
      <c r="I45" s="51" t="s">
        <v>5</v>
      </c>
      <c r="J45" s="401" t="s">
        <v>7</v>
      </c>
      <c r="K45" s="421"/>
      <c r="L45" s="75"/>
    </row>
    <row r="46" spans="1:12" ht="18.75">
      <c r="A46" s="401" t="s">
        <v>189</v>
      </c>
      <c r="B46" s="421"/>
      <c r="C46" s="111" t="s">
        <v>187</v>
      </c>
      <c r="D46" s="63" t="s">
        <v>189</v>
      </c>
      <c r="E46" s="401" t="s">
        <v>189</v>
      </c>
      <c r="F46" s="421"/>
      <c r="G46" s="50"/>
      <c r="H46" s="49"/>
      <c r="I46" s="51" t="s">
        <v>6</v>
      </c>
      <c r="J46" s="401" t="s">
        <v>191</v>
      </c>
      <c r="K46" s="421"/>
      <c r="L46" s="75"/>
    </row>
    <row r="47" spans="1:12" ht="19.5" thickBot="1">
      <c r="A47" s="432"/>
      <c r="B47" s="433"/>
      <c r="C47" s="112" t="s">
        <v>188</v>
      </c>
      <c r="D47" s="56"/>
      <c r="E47" s="434"/>
      <c r="F47" s="433"/>
      <c r="G47" s="432"/>
      <c r="H47" s="433"/>
      <c r="I47" s="53"/>
      <c r="J47" s="432" t="s">
        <v>189</v>
      </c>
      <c r="K47" s="433"/>
      <c r="L47" s="75"/>
    </row>
    <row r="48" spans="1:12" ht="19.5" thickTop="1">
      <c r="A48" s="427"/>
      <c r="B48" s="428"/>
      <c r="C48" s="93"/>
      <c r="D48" s="94"/>
      <c r="E48" s="429"/>
      <c r="F48" s="430"/>
      <c r="G48" s="95" t="s">
        <v>18</v>
      </c>
      <c r="H48" s="68"/>
      <c r="I48" s="47"/>
      <c r="J48" s="429"/>
      <c r="K48" s="430"/>
      <c r="L48" s="75"/>
    </row>
    <row r="49" spans="1:13" ht="18.75">
      <c r="A49" s="425">
        <v>14884093</v>
      </c>
      <c r="B49" s="426"/>
      <c r="C49" s="96"/>
      <c r="D49" s="97">
        <f aca="true" t="shared" si="1" ref="D49:D58">SUM(A49:C49)</f>
        <v>14884093</v>
      </c>
      <c r="E49" s="415">
        <v>6650689</v>
      </c>
      <c r="F49" s="409"/>
      <c r="G49" s="98"/>
      <c r="H49" s="58" t="s">
        <v>19</v>
      </c>
      <c r="I49" s="51" t="s">
        <v>98</v>
      </c>
      <c r="J49" s="415">
        <v>1145310</v>
      </c>
      <c r="K49" s="409"/>
      <c r="L49" s="75"/>
      <c r="M49" s="75"/>
    </row>
    <row r="50" spans="1:12" ht="18.75">
      <c r="A50" s="425">
        <v>3016720</v>
      </c>
      <c r="B50" s="426"/>
      <c r="C50" s="96"/>
      <c r="D50" s="97">
        <f t="shared" si="1"/>
        <v>3016720</v>
      </c>
      <c r="E50" s="415">
        <v>1179300</v>
      </c>
      <c r="F50" s="409"/>
      <c r="G50" s="98"/>
      <c r="H50" s="58" t="s">
        <v>99</v>
      </c>
      <c r="I50" s="51" t="s">
        <v>100</v>
      </c>
      <c r="J50" s="415">
        <v>235860</v>
      </c>
      <c r="K50" s="409"/>
      <c r="L50" s="75"/>
    </row>
    <row r="51" spans="1:12" ht="18.75">
      <c r="A51" s="423">
        <f>4214378+2202877+1426700</f>
        <v>7843955</v>
      </c>
      <c r="B51" s="424"/>
      <c r="C51" s="99"/>
      <c r="D51" s="100">
        <f t="shared" si="1"/>
        <v>7843955</v>
      </c>
      <c r="E51" s="415">
        <v>2593343</v>
      </c>
      <c r="F51" s="409"/>
      <c r="G51" s="98"/>
      <c r="H51" s="58" t="s">
        <v>101</v>
      </c>
      <c r="I51" s="51" t="s">
        <v>102</v>
      </c>
      <c r="J51" s="415">
        <v>535125</v>
      </c>
      <c r="K51" s="409"/>
      <c r="L51" s="75"/>
    </row>
    <row r="52" spans="1:12" ht="18.75">
      <c r="A52" s="425">
        <f>634000+75000+198000</f>
        <v>907000</v>
      </c>
      <c r="B52" s="426"/>
      <c r="C52" s="96"/>
      <c r="D52" s="97">
        <f t="shared" si="1"/>
        <v>907000</v>
      </c>
      <c r="E52" s="415">
        <v>93656</v>
      </c>
      <c r="F52" s="409"/>
      <c r="G52" s="98"/>
      <c r="H52" s="58" t="s">
        <v>20</v>
      </c>
      <c r="I52" s="51" t="s">
        <v>103</v>
      </c>
      <c r="J52" s="415">
        <v>27900</v>
      </c>
      <c r="K52" s="409"/>
      <c r="L52" s="75"/>
    </row>
    <row r="53" spans="1:12" ht="18.75">
      <c r="A53" s="423">
        <f>1229000+440000+160000+308200+560000+78000+630000+450000</f>
        <v>3855200</v>
      </c>
      <c r="B53" s="424"/>
      <c r="C53" s="99"/>
      <c r="D53" s="100">
        <f t="shared" si="1"/>
        <v>3855200</v>
      </c>
      <c r="E53" s="415">
        <v>776888.4</v>
      </c>
      <c r="F53" s="409"/>
      <c r="G53" s="98"/>
      <c r="H53" s="58" t="s">
        <v>21</v>
      </c>
      <c r="I53" s="51" t="s">
        <v>97</v>
      </c>
      <c r="J53" s="415">
        <f>131640+85935</f>
        <v>217575</v>
      </c>
      <c r="K53" s="409"/>
      <c r="L53" s="75">
        <f>247690+53200</f>
        <v>300890</v>
      </c>
    </row>
    <row r="54" spans="1:12" ht="18.75">
      <c r="A54" s="425">
        <f>350000+70000+1375832+65000+780000+20000+600000</f>
        <v>3260832</v>
      </c>
      <c r="B54" s="426"/>
      <c r="C54" s="96"/>
      <c r="D54" s="97">
        <f t="shared" si="1"/>
        <v>3260832</v>
      </c>
      <c r="E54" s="415">
        <v>140941.5</v>
      </c>
      <c r="F54" s="409"/>
      <c r="G54" s="98"/>
      <c r="H54" s="58" t="s">
        <v>22</v>
      </c>
      <c r="I54" s="51" t="s">
        <v>104</v>
      </c>
      <c r="J54" s="415">
        <v>29200</v>
      </c>
      <c r="K54" s="409"/>
      <c r="L54" s="75"/>
    </row>
    <row r="55" spans="1:12" ht="18.75">
      <c r="A55" s="425">
        <v>574000</v>
      </c>
      <c r="B55" s="426"/>
      <c r="C55" s="96"/>
      <c r="D55" s="97">
        <f t="shared" si="1"/>
        <v>574000</v>
      </c>
      <c r="E55" s="415">
        <v>173416.14</v>
      </c>
      <c r="F55" s="409"/>
      <c r="G55" s="98"/>
      <c r="H55" s="58" t="s">
        <v>23</v>
      </c>
      <c r="I55" s="51" t="s">
        <v>105</v>
      </c>
      <c r="J55" s="415">
        <v>23446.74</v>
      </c>
      <c r="K55" s="409"/>
      <c r="L55" s="75"/>
    </row>
    <row r="56" spans="1:12" ht="18.75">
      <c r="A56" s="425">
        <f>182000+399000</f>
        <v>581000</v>
      </c>
      <c r="B56" s="426"/>
      <c r="C56" s="96"/>
      <c r="D56" s="97">
        <f t="shared" si="1"/>
        <v>581000</v>
      </c>
      <c r="E56" s="415">
        <v>144000</v>
      </c>
      <c r="F56" s="409"/>
      <c r="G56" s="98"/>
      <c r="H56" s="58" t="s">
        <v>24</v>
      </c>
      <c r="I56" s="101">
        <v>541000</v>
      </c>
      <c r="J56" s="415">
        <v>7000</v>
      </c>
      <c r="K56" s="409"/>
      <c r="L56" s="75"/>
    </row>
    <row r="57" spans="1:12" ht="18.75">
      <c r="A57" s="425">
        <v>3439800</v>
      </c>
      <c r="B57" s="426"/>
      <c r="C57" s="96"/>
      <c r="D57" s="97">
        <f t="shared" si="1"/>
        <v>3439800</v>
      </c>
      <c r="E57" s="415">
        <v>0</v>
      </c>
      <c r="F57" s="409"/>
      <c r="G57" s="98"/>
      <c r="H57" s="58" t="s">
        <v>25</v>
      </c>
      <c r="I57" s="51" t="s">
        <v>106</v>
      </c>
      <c r="J57" s="415">
        <v>0</v>
      </c>
      <c r="K57" s="409"/>
      <c r="L57" s="75"/>
    </row>
    <row r="58" spans="1:12" ht="18.75">
      <c r="A58" s="423">
        <f>48400+2884000+5000+2283000+250000+173000</f>
        <v>5643400</v>
      </c>
      <c r="B58" s="424"/>
      <c r="C58" s="99"/>
      <c r="D58" s="100">
        <f t="shared" si="1"/>
        <v>5643400</v>
      </c>
      <c r="E58" s="415">
        <v>1558900</v>
      </c>
      <c r="F58" s="409"/>
      <c r="G58" s="98"/>
      <c r="H58" s="79" t="s">
        <v>16</v>
      </c>
      <c r="I58" s="51" t="s">
        <v>107</v>
      </c>
      <c r="J58" s="415">
        <v>33500</v>
      </c>
      <c r="K58" s="409"/>
      <c r="L58" s="75"/>
    </row>
    <row r="59" spans="1:12" ht="18.75">
      <c r="A59" s="423">
        <v>25000</v>
      </c>
      <c r="B59" s="424"/>
      <c r="C59" s="99"/>
      <c r="D59" s="100">
        <v>25000</v>
      </c>
      <c r="E59" s="415">
        <v>0</v>
      </c>
      <c r="F59" s="409"/>
      <c r="G59" s="98"/>
      <c r="H59" s="79" t="s">
        <v>34</v>
      </c>
      <c r="I59" s="51" t="s">
        <v>108</v>
      </c>
      <c r="J59" s="415">
        <v>0</v>
      </c>
      <c r="K59" s="409"/>
      <c r="L59" s="75"/>
    </row>
    <row r="60" spans="1:12" ht="18.75">
      <c r="A60" s="57"/>
      <c r="B60" s="58"/>
      <c r="C60" s="79"/>
      <c r="D60" s="80"/>
      <c r="E60" s="408">
        <f>442500+393496+282800</f>
        <v>1118796</v>
      </c>
      <c r="F60" s="409"/>
      <c r="G60" s="104"/>
      <c r="H60" s="58" t="s">
        <v>26</v>
      </c>
      <c r="I60" s="51" t="s">
        <v>93</v>
      </c>
      <c r="J60" s="415">
        <v>0</v>
      </c>
      <c r="K60" s="409"/>
      <c r="L60" s="75">
        <f>1205700+191080+331780+253730+982701.11+1621900+391990+253500</f>
        <v>5232381.109999999</v>
      </c>
    </row>
    <row r="61" spans="1:12" ht="18.75">
      <c r="A61" s="57"/>
      <c r="B61" s="58"/>
      <c r="C61" s="79"/>
      <c r="D61" s="80"/>
      <c r="E61" s="415">
        <f>34003.28+32151.29+17202.46+184202.9+33642.41</f>
        <v>301202.33999999997</v>
      </c>
      <c r="F61" s="409"/>
      <c r="G61" s="98"/>
      <c r="H61" s="58" t="s">
        <v>312</v>
      </c>
      <c r="I61" s="105" t="s">
        <v>94</v>
      </c>
      <c r="J61" s="415">
        <v>33642.41</v>
      </c>
      <c r="K61" s="409"/>
      <c r="L61" s="75">
        <f>42799.73+199735.08</f>
        <v>242534.81</v>
      </c>
    </row>
    <row r="62" spans="1:12" ht="18.75">
      <c r="A62" s="57"/>
      <c r="B62" s="58"/>
      <c r="C62" s="79"/>
      <c r="D62" s="80"/>
      <c r="E62" s="339">
        <f>97.72+340.42+261.13</f>
        <v>699.27</v>
      </c>
      <c r="F62" s="70"/>
      <c r="G62" s="98"/>
      <c r="H62" s="331" t="s">
        <v>81</v>
      </c>
      <c r="I62" s="332">
        <v>110602</v>
      </c>
      <c r="J62" s="339">
        <v>261.13</v>
      </c>
      <c r="K62" s="70"/>
      <c r="L62" s="75"/>
    </row>
    <row r="63" spans="1:12" ht="18.75">
      <c r="A63" s="57"/>
      <c r="B63" s="58"/>
      <c r="C63" s="79"/>
      <c r="D63" s="80"/>
      <c r="E63" s="339">
        <v>0</v>
      </c>
      <c r="F63" s="70"/>
      <c r="G63" s="98"/>
      <c r="H63" s="331" t="s">
        <v>198</v>
      </c>
      <c r="I63" s="51" t="s">
        <v>197</v>
      </c>
      <c r="J63" s="339">
        <v>0</v>
      </c>
      <c r="K63" s="70"/>
      <c r="L63" s="75"/>
    </row>
    <row r="64" spans="1:12" ht="18.75">
      <c r="A64" s="57"/>
      <c r="B64" s="58"/>
      <c r="C64" s="79"/>
      <c r="D64" s="80"/>
      <c r="E64" s="415">
        <v>172180</v>
      </c>
      <c r="F64" s="409"/>
      <c r="G64" s="98"/>
      <c r="H64" s="58" t="s">
        <v>27</v>
      </c>
      <c r="I64" s="51" t="s">
        <v>95</v>
      </c>
      <c r="J64" s="415">
        <v>0</v>
      </c>
      <c r="K64" s="409"/>
      <c r="L64" s="75">
        <f>300000+13960+31400+59200+15340+11780+72708+7200</f>
        <v>511588</v>
      </c>
    </row>
    <row r="65" spans="1:12" ht="18.75">
      <c r="A65" s="57"/>
      <c r="B65" s="58"/>
      <c r="C65" s="79"/>
      <c r="D65" s="80"/>
      <c r="E65" s="415">
        <v>0</v>
      </c>
      <c r="F65" s="409"/>
      <c r="G65" s="98"/>
      <c r="H65" s="58" t="s">
        <v>209</v>
      </c>
      <c r="I65" s="51" t="s">
        <v>210</v>
      </c>
      <c r="J65" s="415">
        <v>0</v>
      </c>
      <c r="K65" s="409"/>
      <c r="L65" s="75">
        <f>1953200+15750</f>
        <v>1968950</v>
      </c>
    </row>
    <row r="66" spans="1:12" ht="18.75">
      <c r="A66" s="57"/>
      <c r="B66" s="58"/>
      <c r="C66" s="79"/>
      <c r="D66" s="80"/>
      <c r="E66" s="415">
        <f>552180+795444</f>
        <v>1347624</v>
      </c>
      <c r="F66" s="409"/>
      <c r="G66" s="98"/>
      <c r="H66" s="58" t="s">
        <v>35</v>
      </c>
      <c r="I66" s="51" t="s">
        <v>109</v>
      </c>
      <c r="J66" s="415">
        <v>0</v>
      </c>
      <c r="K66" s="409"/>
      <c r="L66" s="75"/>
    </row>
    <row r="67" spans="1:12" ht="18.75">
      <c r="A67" s="57"/>
      <c r="B67" s="58"/>
      <c r="C67" s="79"/>
      <c r="D67" s="80"/>
      <c r="E67" s="415">
        <v>0</v>
      </c>
      <c r="F67" s="409"/>
      <c r="G67" s="98"/>
      <c r="H67" s="54" t="s">
        <v>207</v>
      </c>
      <c r="I67" s="51" t="s">
        <v>208</v>
      </c>
      <c r="J67" s="415">
        <v>0</v>
      </c>
      <c r="K67" s="409"/>
      <c r="L67" s="75"/>
    </row>
    <row r="68" spans="1:12" ht="18.75">
      <c r="A68" s="57"/>
      <c r="B68" s="58"/>
      <c r="C68" s="79"/>
      <c r="D68" s="80"/>
      <c r="E68" s="339">
        <v>0</v>
      </c>
      <c r="F68" s="70"/>
      <c r="G68" s="98"/>
      <c r="H68" s="54" t="s">
        <v>145</v>
      </c>
      <c r="I68" s="51" t="s">
        <v>124</v>
      </c>
      <c r="J68" s="339">
        <v>0</v>
      </c>
      <c r="K68" s="72"/>
      <c r="L68" s="75"/>
    </row>
    <row r="69" spans="1:13" ht="18.75">
      <c r="A69" s="57"/>
      <c r="B69" s="58"/>
      <c r="C69" s="79"/>
      <c r="D69" s="80"/>
      <c r="E69" s="415">
        <v>30000</v>
      </c>
      <c r="F69" s="409"/>
      <c r="G69" s="98"/>
      <c r="H69" s="331" t="s">
        <v>192</v>
      </c>
      <c r="I69" s="332">
        <v>110607</v>
      </c>
      <c r="J69" s="415">
        <v>0</v>
      </c>
      <c r="K69" s="408"/>
      <c r="L69" s="420"/>
      <c r="M69" s="420"/>
    </row>
    <row r="70" spans="1:12" ht="18.75">
      <c r="A70" s="57"/>
      <c r="B70" s="58"/>
      <c r="C70" s="79"/>
      <c r="D70" s="80"/>
      <c r="E70" s="415">
        <v>0</v>
      </c>
      <c r="F70" s="409"/>
      <c r="G70" s="98"/>
      <c r="H70" s="79" t="s">
        <v>180</v>
      </c>
      <c r="I70" s="51" t="s">
        <v>181</v>
      </c>
      <c r="J70" s="415">
        <v>0</v>
      </c>
      <c r="K70" s="409"/>
      <c r="L70" s="75"/>
    </row>
    <row r="71" spans="1:13" ht="18.75">
      <c r="A71" s="57"/>
      <c r="B71" s="58"/>
      <c r="C71" s="79"/>
      <c r="D71" s="80"/>
      <c r="E71" s="415"/>
      <c r="F71" s="409"/>
      <c r="G71" s="57"/>
      <c r="H71" s="79"/>
      <c r="I71" s="51"/>
      <c r="J71" s="414"/>
      <c r="K71" s="400"/>
      <c r="L71" s="75"/>
      <c r="M71" s="59">
        <v>29554393.49</v>
      </c>
    </row>
    <row r="72" spans="1:12" ht="18.75">
      <c r="A72" s="106"/>
      <c r="B72" s="89"/>
      <c r="C72" s="88"/>
      <c r="D72" s="90"/>
      <c r="E72" s="403">
        <f>SUM(E49:F71)</f>
        <v>16281635.65</v>
      </c>
      <c r="F72" s="404"/>
      <c r="G72" s="116"/>
      <c r="H72" s="107"/>
      <c r="I72" s="91"/>
      <c r="J72" s="403">
        <f>SUM(J49:K71)</f>
        <v>2288820.2800000003</v>
      </c>
      <c r="K72" s="404"/>
      <c r="L72" s="75"/>
    </row>
    <row r="73" spans="1:12" ht="18.75">
      <c r="A73" s="416">
        <f>SUM(A49:B72)</f>
        <v>44031000</v>
      </c>
      <c r="B73" s="417"/>
      <c r="C73" s="113">
        <f>SUM(C49:C65)</f>
        <v>0</v>
      </c>
      <c r="D73" s="114">
        <f>SUM(D49:D67)</f>
        <v>44031000</v>
      </c>
      <c r="E73" s="399">
        <f>E72</f>
        <v>16281635.65</v>
      </c>
      <c r="F73" s="400"/>
      <c r="G73" s="418" t="s">
        <v>28</v>
      </c>
      <c r="H73" s="419"/>
      <c r="I73" s="91"/>
      <c r="J73" s="403">
        <f>J72</f>
        <v>2288820.2800000003</v>
      </c>
      <c r="K73" s="404"/>
      <c r="L73" s="75"/>
    </row>
    <row r="74" spans="1:13" ht="18.75">
      <c r="A74" s="83"/>
      <c r="B74" s="83"/>
      <c r="C74" s="83"/>
      <c r="D74" s="84"/>
      <c r="E74" s="408"/>
      <c r="F74" s="409"/>
      <c r="G74" s="410" t="s">
        <v>29</v>
      </c>
      <c r="H74" s="411"/>
      <c r="I74" s="108"/>
      <c r="J74" s="412"/>
      <c r="K74" s="413"/>
      <c r="L74" s="64">
        <v>0</v>
      </c>
      <c r="M74" s="64">
        <f>6236892.11</f>
        <v>6236892.11</v>
      </c>
    </row>
    <row r="75" spans="1:13" ht="18.75">
      <c r="A75" s="79"/>
      <c r="B75" s="79"/>
      <c r="C75" s="79"/>
      <c r="D75" s="58"/>
      <c r="E75" s="408"/>
      <c r="F75" s="409"/>
      <c r="G75" s="401" t="s">
        <v>30</v>
      </c>
      <c r="H75" s="402"/>
      <c r="I75" s="109"/>
      <c r="J75" s="414"/>
      <c r="K75" s="400"/>
      <c r="M75" s="59">
        <f>4957967.44+3362270</f>
        <v>8320237.44</v>
      </c>
    </row>
    <row r="76" spans="1:13" ht="18.75">
      <c r="A76" s="79"/>
      <c r="B76" s="79"/>
      <c r="C76" s="79"/>
      <c r="D76" s="58"/>
      <c r="E76" s="399"/>
      <c r="F76" s="400"/>
      <c r="G76" s="401" t="s">
        <v>31</v>
      </c>
      <c r="H76" s="402"/>
      <c r="I76" s="109"/>
      <c r="J76" s="403">
        <f>J35-J73</f>
        <v>1025906.6799999997</v>
      </c>
      <c r="K76" s="404"/>
      <c r="L76" s="64">
        <f>30177072.45-21338880.21</f>
        <v>8838192.239999998</v>
      </c>
      <c r="M76" s="64">
        <f>34312780.59-34068941.7</f>
        <v>243838.8900000006</v>
      </c>
    </row>
    <row r="77" spans="1:17" ht="18.75">
      <c r="A77" s="79"/>
      <c r="B77" s="79"/>
      <c r="C77" s="79"/>
      <c r="D77" s="58"/>
      <c r="E77" s="405">
        <f>E9+E35-E73</f>
        <v>30031979.4</v>
      </c>
      <c r="F77" s="406"/>
      <c r="G77" s="401" t="s">
        <v>32</v>
      </c>
      <c r="H77" s="402"/>
      <c r="I77" s="109"/>
      <c r="J77" s="407">
        <f>J9+J35-J73</f>
        <v>30031979.4</v>
      </c>
      <c r="K77" s="406"/>
      <c r="L77" s="75">
        <f>+E77-J77</f>
        <v>0</v>
      </c>
      <c r="Q77" s="59">
        <f>330000/2</f>
        <v>165000</v>
      </c>
    </row>
    <row r="78" spans="2:13" ht="18.75">
      <c r="B78" s="54"/>
      <c r="C78" s="54"/>
      <c r="D78" s="54"/>
      <c r="J78" s="54"/>
      <c r="K78" s="54"/>
      <c r="M78" s="59">
        <v>348992.56</v>
      </c>
    </row>
    <row r="79" spans="2:14" ht="18.75">
      <c r="B79" s="54"/>
      <c r="C79" s="54"/>
      <c r="D79" s="54"/>
      <c r="E79" s="54"/>
      <c r="H79" s="75"/>
      <c r="J79" s="183"/>
      <c r="K79" s="54"/>
      <c r="L79" s="64">
        <v>30177072.45</v>
      </c>
      <c r="N79" s="59">
        <f>29884393.49-29554393.49</f>
        <v>330000</v>
      </c>
    </row>
    <row r="80" spans="1:13" ht="39" customHeight="1">
      <c r="A80" s="61" t="s">
        <v>193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M80" s="59">
        <f>20077978.67+895929.13+55139.03+7773976.85</f>
        <v>28803023.68</v>
      </c>
    </row>
    <row r="81" spans="1:15" ht="18.75">
      <c r="A81" s="61" t="s">
        <v>194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M81" s="59">
        <f>29152016.24-28803023.68</f>
        <v>348992.55999999866</v>
      </c>
      <c r="O81" s="59">
        <f>191300*2</f>
        <v>382600</v>
      </c>
    </row>
    <row r="82" spans="1:11" ht="18.75">
      <c r="A82" s="397" t="s">
        <v>195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</row>
    <row r="83" spans="1:15" ht="18.75">
      <c r="A83" s="54"/>
      <c r="H83" s="398"/>
      <c r="I83" s="398"/>
      <c r="J83" s="398"/>
      <c r="K83" s="398"/>
      <c r="M83" s="59">
        <f>28803023.68-28769416.24</f>
        <v>33607.44000000134</v>
      </c>
      <c r="O83" s="59">
        <f>382600-348992.56</f>
        <v>33607.44</v>
      </c>
    </row>
    <row r="84" spans="1:11" ht="18.7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</row>
    <row r="85" spans="1:12" ht="18.75">
      <c r="A85" s="422"/>
      <c r="B85" s="422"/>
      <c r="C85" s="102"/>
      <c r="D85" s="102"/>
      <c r="E85" s="72"/>
      <c r="F85" s="72"/>
      <c r="G85" s="82"/>
      <c r="H85" s="79"/>
      <c r="I85" s="92"/>
      <c r="J85" s="72"/>
      <c r="K85" s="72"/>
      <c r="L85" s="75"/>
    </row>
    <row r="86" spans="1:12" ht="18.75">
      <c r="A86" s="79"/>
      <c r="B86" s="79"/>
      <c r="C86" s="79"/>
      <c r="D86" s="79"/>
      <c r="E86" s="72"/>
      <c r="F86" s="72"/>
      <c r="G86" s="82"/>
      <c r="H86" s="79"/>
      <c r="I86" s="92"/>
      <c r="J86" s="72"/>
      <c r="K86" s="72"/>
      <c r="L86" s="75"/>
    </row>
    <row r="87" spans="1:12" ht="18.75">
      <c r="A87" s="103"/>
      <c r="B87" s="79"/>
      <c r="C87" s="79"/>
      <c r="D87" s="79"/>
      <c r="E87" s="72"/>
      <c r="F87" s="72"/>
      <c r="G87" s="82"/>
      <c r="H87" s="79"/>
      <c r="I87" s="92"/>
      <c r="J87" s="72"/>
      <c r="K87" s="72"/>
      <c r="L87" s="75"/>
    </row>
    <row r="88" spans="1:12" ht="18.75">
      <c r="A88" s="79"/>
      <c r="B88" s="79"/>
      <c r="C88" s="79"/>
      <c r="D88" s="79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79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</sheetData>
  <sheetProtection/>
  <mergeCells count="181"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A11:B11"/>
    <mergeCell ref="E11:F11"/>
    <mergeCell ref="J11:K11"/>
    <mergeCell ref="A9:B9"/>
    <mergeCell ref="E9:F9"/>
    <mergeCell ref="J9:K9"/>
    <mergeCell ref="A10:B10"/>
    <mergeCell ref="A12:B12"/>
    <mergeCell ref="E12:F12"/>
    <mergeCell ref="J12:K12"/>
    <mergeCell ref="A13:B13"/>
    <mergeCell ref="E13:F13"/>
    <mergeCell ref="J13:K13"/>
    <mergeCell ref="A14:B14"/>
    <mergeCell ref="E14:F14"/>
    <mergeCell ref="J14:K14"/>
    <mergeCell ref="A15:B15"/>
    <mergeCell ref="E15:F15"/>
    <mergeCell ref="J15:K15"/>
    <mergeCell ref="A16:B16"/>
    <mergeCell ref="E16:F16"/>
    <mergeCell ref="J16:K16"/>
    <mergeCell ref="A17:B17"/>
    <mergeCell ref="E17:F17"/>
    <mergeCell ref="J17:K17"/>
    <mergeCell ref="A18:B18"/>
    <mergeCell ref="E18:F18"/>
    <mergeCell ref="G18:H18"/>
    <mergeCell ref="J18:K18"/>
    <mergeCell ref="A19:B19"/>
    <mergeCell ref="E19:F19"/>
    <mergeCell ref="J19:K19"/>
    <mergeCell ref="E20:F20"/>
    <mergeCell ref="G20:H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G25:H25"/>
    <mergeCell ref="J25:K25"/>
    <mergeCell ref="E26:F26"/>
    <mergeCell ref="G26:H26"/>
    <mergeCell ref="J26:K26"/>
    <mergeCell ref="E27:F27"/>
    <mergeCell ref="G27:H27"/>
    <mergeCell ref="J27:K27"/>
    <mergeCell ref="E28:F28"/>
    <mergeCell ref="G28:H28"/>
    <mergeCell ref="J28:K28"/>
    <mergeCell ref="E29:F29"/>
    <mergeCell ref="J29:K29"/>
    <mergeCell ref="E30:F30"/>
    <mergeCell ref="J30:K30"/>
    <mergeCell ref="E32:F32"/>
    <mergeCell ref="J32:K32"/>
    <mergeCell ref="G31:H31"/>
    <mergeCell ref="E33:F33"/>
    <mergeCell ref="J33:K33"/>
    <mergeCell ref="E34:F34"/>
    <mergeCell ref="J34:K34"/>
    <mergeCell ref="E35:F35"/>
    <mergeCell ref="G35:H35"/>
    <mergeCell ref="J35:K35"/>
    <mergeCell ref="A43:K43"/>
    <mergeCell ref="A44:F44"/>
    <mergeCell ref="G44:H44"/>
    <mergeCell ref="J44:K44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A48:B48"/>
    <mergeCell ref="E48:F48"/>
    <mergeCell ref="J48:K48"/>
    <mergeCell ref="A49:B49"/>
    <mergeCell ref="E49:F49"/>
    <mergeCell ref="J49:K49"/>
    <mergeCell ref="A51:B51"/>
    <mergeCell ref="E51:F51"/>
    <mergeCell ref="J51:K51"/>
    <mergeCell ref="A50:B50"/>
    <mergeCell ref="E50:F50"/>
    <mergeCell ref="J50:K50"/>
    <mergeCell ref="A53:B53"/>
    <mergeCell ref="E53:F53"/>
    <mergeCell ref="J53:K53"/>
    <mergeCell ref="A52:B52"/>
    <mergeCell ref="E52:F52"/>
    <mergeCell ref="J52:K52"/>
    <mergeCell ref="A55:B55"/>
    <mergeCell ref="E55:F55"/>
    <mergeCell ref="J55:K55"/>
    <mergeCell ref="A54:B54"/>
    <mergeCell ref="E54:F54"/>
    <mergeCell ref="J54:K54"/>
    <mergeCell ref="E58:F58"/>
    <mergeCell ref="J58:K58"/>
    <mergeCell ref="A57:B57"/>
    <mergeCell ref="E57:F57"/>
    <mergeCell ref="J57:K57"/>
    <mergeCell ref="A56:B56"/>
    <mergeCell ref="E56:F56"/>
    <mergeCell ref="J56:K56"/>
    <mergeCell ref="E46:F46"/>
    <mergeCell ref="E60:F60"/>
    <mergeCell ref="J60:K60"/>
    <mergeCell ref="E61:F61"/>
    <mergeCell ref="A85:B85"/>
    <mergeCell ref="A59:B59"/>
    <mergeCell ref="E59:F59"/>
    <mergeCell ref="J59:K59"/>
    <mergeCell ref="A58:B58"/>
    <mergeCell ref="J61:K61"/>
    <mergeCell ref="E64:F64"/>
    <mergeCell ref="J64:K64"/>
    <mergeCell ref="E65:F65"/>
    <mergeCell ref="J65:K65"/>
    <mergeCell ref="E66:F66"/>
    <mergeCell ref="J66:K66"/>
    <mergeCell ref="E67:F67"/>
    <mergeCell ref="J67:K67"/>
    <mergeCell ref="E69:F69"/>
    <mergeCell ref="J69:K69"/>
    <mergeCell ref="L69:M69"/>
    <mergeCell ref="E70:F70"/>
    <mergeCell ref="J70:K70"/>
    <mergeCell ref="E71:F71"/>
    <mergeCell ref="J71:K71"/>
    <mergeCell ref="E72:F72"/>
    <mergeCell ref="J72:K72"/>
    <mergeCell ref="A73:B73"/>
    <mergeCell ref="E73:F73"/>
    <mergeCell ref="G73:H73"/>
    <mergeCell ref="J73:K73"/>
    <mergeCell ref="E74:F74"/>
    <mergeCell ref="G74:H74"/>
    <mergeCell ref="J74:K74"/>
    <mergeCell ref="E75:F75"/>
    <mergeCell ref="G75:H75"/>
    <mergeCell ref="J75:K75"/>
    <mergeCell ref="A82:K82"/>
    <mergeCell ref="H83:K83"/>
    <mergeCell ref="A84:K84"/>
    <mergeCell ref="E76:F76"/>
    <mergeCell ref="G76:H76"/>
    <mergeCell ref="J76:K76"/>
    <mergeCell ref="E77:F77"/>
    <mergeCell ref="G77:H77"/>
    <mergeCell ref="J77:K77"/>
  </mergeCells>
  <printOptions/>
  <pageMargins left="0.21" right="0.14" top="0.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31">
      <selection activeCell="L41" sqref="L41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8.851562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463" t="s">
        <v>213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21">
      <c r="A2" s="464" t="s">
        <v>214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</row>
    <row r="3" spans="1:20" ht="21">
      <c r="A3" s="464" t="s">
        <v>332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</row>
    <row r="4" spans="1:20" ht="2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</row>
    <row r="5" spans="1:20" ht="18.75">
      <c r="A5" s="250" t="s">
        <v>215</v>
      </c>
      <c r="B5" s="466" t="s">
        <v>216</v>
      </c>
      <c r="C5" s="467"/>
      <c r="D5" s="468" t="s">
        <v>156</v>
      </c>
      <c r="E5" s="469"/>
      <c r="F5" s="468" t="s">
        <v>157</v>
      </c>
      <c r="G5" s="469"/>
      <c r="H5" s="468" t="s">
        <v>158</v>
      </c>
      <c r="I5" s="469"/>
      <c r="J5" s="231" t="s">
        <v>159</v>
      </c>
      <c r="K5" s="459" t="s">
        <v>160</v>
      </c>
      <c r="L5" s="470"/>
      <c r="M5" s="470"/>
      <c r="N5" s="237" t="s">
        <v>161</v>
      </c>
      <c r="O5" s="467" t="s">
        <v>162</v>
      </c>
      <c r="P5" s="467"/>
      <c r="Q5" s="459" t="s">
        <v>163</v>
      </c>
      <c r="R5" s="460"/>
      <c r="S5" s="231" t="s">
        <v>164</v>
      </c>
      <c r="T5" s="461" t="s">
        <v>48</v>
      </c>
    </row>
    <row r="6" spans="1:20" ht="36" customHeight="1">
      <c r="A6" s="251" t="s">
        <v>217</v>
      </c>
      <c r="B6" s="236" t="s">
        <v>218</v>
      </c>
      <c r="C6" s="236" t="s">
        <v>219</v>
      </c>
      <c r="D6" s="237" t="s">
        <v>220</v>
      </c>
      <c r="E6" s="237" t="s">
        <v>221</v>
      </c>
      <c r="F6" s="237" t="s">
        <v>222</v>
      </c>
      <c r="G6" s="237" t="s">
        <v>223</v>
      </c>
      <c r="H6" s="237" t="s">
        <v>224</v>
      </c>
      <c r="I6" s="237" t="s">
        <v>225</v>
      </c>
      <c r="J6" s="236" t="s">
        <v>226</v>
      </c>
      <c r="K6" s="236" t="s">
        <v>227</v>
      </c>
      <c r="L6" s="236" t="s">
        <v>228</v>
      </c>
      <c r="M6" s="237" t="s">
        <v>263</v>
      </c>
      <c r="N6" s="236" t="s">
        <v>230</v>
      </c>
      <c r="O6" s="236" t="s">
        <v>231</v>
      </c>
      <c r="P6" s="236" t="s">
        <v>232</v>
      </c>
      <c r="Q6" s="236" t="s">
        <v>233</v>
      </c>
      <c r="R6" s="237" t="s">
        <v>234</v>
      </c>
      <c r="S6" s="236" t="s">
        <v>235</v>
      </c>
      <c r="T6" s="462"/>
    </row>
    <row r="7" spans="1:20" ht="18.75">
      <c r="A7" s="239">
        <v>521000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8.75">
      <c r="A8" s="240">
        <v>210100</v>
      </c>
      <c r="B8" s="236">
        <v>42840</v>
      </c>
      <c r="C8" s="236" t="s">
        <v>153</v>
      </c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36" t="s">
        <v>153</v>
      </c>
      <c r="J8" s="236" t="s">
        <v>153</v>
      </c>
      <c r="K8" s="236" t="s">
        <v>153</v>
      </c>
      <c r="L8" s="236" t="s">
        <v>153</v>
      </c>
      <c r="M8" s="236" t="s">
        <v>153</v>
      </c>
      <c r="N8" s="236" t="s">
        <v>153</v>
      </c>
      <c r="O8" s="236" t="s">
        <v>153</v>
      </c>
      <c r="P8" s="236" t="s">
        <v>153</v>
      </c>
      <c r="Q8" s="236" t="s">
        <v>153</v>
      </c>
      <c r="R8" s="236" t="s">
        <v>153</v>
      </c>
      <c r="S8" s="236" t="s">
        <v>153</v>
      </c>
      <c r="T8" s="236">
        <f aca="true" t="shared" si="0" ref="T8:T14">SUM(B8:S8)</f>
        <v>42840</v>
      </c>
    </row>
    <row r="9" spans="1:20" ht="18.75">
      <c r="A9" s="240">
        <v>210200</v>
      </c>
      <c r="B9" s="236">
        <v>3510</v>
      </c>
      <c r="C9" s="236" t="s">
        <v>153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 t="s">
        <v>153</v>
      </c>
      <c r="K9" s="236" t="s">
        <v>153</v>
      </c>
      <c r="L9" s="236" t="s">
        <v>153</v>
      </c>
      <c r="M9" s="236" t="s">
        <v>153</v>
      </c>
      <c r="N9" s="236" t="s">
        <v>153</v>
      </c>
      <c r="O9" s="236" t="s">
        <v>153</v>
      </c>
      <c r="P9" s="236" t="s">
        <v>153</v>
      </c>
      <c r="Q9" s="236" t="s">
        <v>153</v>
      </c>
      <c r="R9" s="236" t="s">
        <v>153</v>
      </c>
      <c r="S9" s="236" t="s">
        <v>153</v>
      </c>
      <c r="T9" s="236">
        <f t="shared" si="0"/>
        <v>3510</v>
      </c>
    </row>
    <row r="10" spans="1:20" ht="18.75">
      <c r="A10" s="240">
        <v>210300</v>
      </c>
      <c r="B10" s="236">
        <v>3510</v>
      </c>
      <c r="C10" s="236" t="s">
        <v>153</v>
      </c>
      <c r="D10" s="236" t="s">
        <v>153</v>
      </c>
      <c r="E10" s="236" t="s">
        <v>153</v>
      </c>
      <c r="F10" s="236" t="s">
        <v>153</v>
      </c>
      <c r="G10" s="236" t="s">
        <v>153</v>
      </c>
      <c r="H10" s="236" t="s">
        <v>153</v>
      </c>
      <c r="I10" s="236" t="s">
        <v>153</v>
      </c>
      <c r="J10" s="236" t="s">
        <v>153</v>
      </c>
      <c r="K10" s="236" t="s">
        <v>139</v>
      </c>
      <c r="L10" s="236" t="s">
        <v>153</v>
      </c>
      <c r="M10" s="236" t="s">
        <v>153</v>
      </c>
      <c r="N10" s="236" t="s">
        <v>153</v>
      </c>
      <c r="O10" s="236" t="s">
        <v>153</v>
      </c>
      <c r="P10" s="236" t="s">
        <v>153</v>
      </c>
      <c r="Q10" s="236" t="s">
        <v>153</v>
      </c>
      <c r="R10" s="236" t="s">
        <v>153</v>
      </c>
      <c r="S10" s="236" t="s">
        <v>153</v>
      </c>
      <c r="T10" s="236">
        <f t="shared" si="0"/>
        <v>3510</v>
      </c>
    </row>
    <row r="11" spans="1:20" ht="18.75">
      <c r="A11" s="240">
        <v>210400</v>
      </c>
      <c r="B11" s="236">
        <v>7200</v>
      </c>
      <c r="C11" s="236" t="s">
        <v>153</v>
      </c>
      <c r="D11" s="236" t="s">
        <v>153</v>
      </c>
      <c r="E11" s="236" t="s">
        <v>153</v>
      </c>
      <c r="F11" s="236" t="s">
        <v>153</v>
      </c>
      <c r="G11" s="236" t="s">
        <v>153</v>
      </c>
      <c r="H11" s="236" t="s">
        <v>153</v>
      </c>
      <c r="I11" s="236" t="s">
        <v>153</v>
      </c>
      <c r="J11" s="236" t="s">
        <v>153</v>
      </c>
      <c r="K11" s="236" t="s">
        <v>153</v>
      </c>
      <c r="L11" s="236" t="s">
        <v>153</v>
      </c>
      <c r="M11" s="236" t="s">
        <v>153</v>
      </c>
      <c r="N11" s="236" t="s">
        <v>153</v>
      </c>
      <c r="O11" s="236" t="s">
        <v>153</v>
      </c>
      <c r="P11" s="236" t="s">
        <v>153</v>
      </c>
      <c r="Q11" s="236" t="s">
        <v>153</v>
      </c>
      <c r="R11" s="236" t="s">
        <v>153</v>
      </c>
      <c r="S11" s="236" t="s">
        <v>153</v>
      </c>
      <c r="T11" s="236">
        <f t="shared" si="0"/>
        <v>7200</v>
      </c>
    </row>
    <row r="12" spans="1:20" ht="18.75">
      <c r="A12" s="240">
        <v>210600</v>
      </c>
      <c r="B12" s="236">
        <v>178800</v>
      </c>
      <c r="C12" s="236" t="s">
        <v>153</v>
      </c>
      <c r="D12" s="236" t="s">
        <v>153</v>
      </c>
      <c r="E12" s="236" t="s">
        <v>153</v>
      </c>
      <c r="F12" s="236" t="s">
        <v>153</v>
      </c>
      <c r="G12" s="236" t="s">
        <v>153</v>
      </c>
      <c r="H12" s="236" t="s">
        <v>153</v>
      </c>
      <c r="I12" s="236" t="s">
        <v>153</v>
      </c>
      <c r="J12" s="236" t="s">
        <v>153</v>
      </c>
      <c r="K12" s="236" t="s">
        <v>153</v>
      </c>
      <c r="L12" s="236" t="s">
        <v>153</v>
      </c>
      <c r="M12" s="236" t="s">
        <v>153</v>
      </c>
      <c r="N12" s="236" t="s">
        <v>153</v>
      </c>
      <c r="O12" s="236" t="s">
        <v>153</v>
      </c>
      <c r="P12" s="236" t="s">
        <v>153</v>
      </c>
      <c r="Q12" s="236" t="s">
        <v>153</v>
      </c>
      <c r="R12" s="236" t="s">
        <v>153</v>
      </c>
      <c r="S12" s="236" t="s">
        <v>153</v>
      </c>
      <c r="T12" s="236">
        <f t="shared" si="0"/>
        <v>178800</v>
      </c>
    </row>
    <row r="13" spans="1:20" ht="18.75">
      <c r="A13" s="240" t="s">
        <v>236</v>
      </c>
      <c r="B13" s="236">
        <f>SUM(B8:B12)</f>
        <v>235860</v>
      </c>
      <c r="C13" s="236" t="s">
        <v>139</v>
      </c>
      <c r="D13" s="236" t="s">
        <v>153</v>
      </c>
      <c r="E13" s="236" t="s">
        <v>153</v>
      </c>
      <c r="F13" s="236" t="s">
        <v>153</v>
      </c>
      <c r="G13" s="236" t="s">
        <v>153</v>
      </c>
      <c r="H13" s="236" t="s">
        <v>153</v>
      </c>
      <c r="I13" s="236" t="s">
        <v>153</v>
      </c>
      <c r="J13" s="236" t="s">
        <v>153</v>
      </c>
      <c r="K13" s="236" t="s">
        <v>139</v>
      </c>
      <c r="L13" s="236" t="s">
        <v>153</v>
      </c>
      <c r="M13" s="236" t="s">
        <v>153</v>
      </c>
      <c r="N13" s="236" t="s">
        <v>153</v>
      </c>
      <c r="O13" s="236" t="s">
        <v>153</v>
      </c>
      <c r="P13" s="236" t="s">
        <v>153</v>
      </c>
      <c r="Q13" s="236" t="s">
        <v>153</v>
      </c>
      <c r="R13" s="236" t="s">
        <v>153</v>
      </c>
      <c r="S13" s="236" t="s">
        <v>153</v>
      </c>
      <c r="T13" s="236">
        <f>SUM(B13:S13)</f>
        <v>235860</v>
      </c>
    </row>
    <row r="14" spans="1:20" ht="21.75" customHeight="1" thickBot="1">
      <c r="A14" s="246" t="s">
        <v>118</v>
      </c>
      <c r="B14" s="243">
        <f>235860+235860+235860+235860+235860</f>
        <v>1179300</v>
      </c>
      <c r="C14" s="243" t="s">
        <v>139</v>
      </c>
      <c r="D14" s="243" t="s">
        <v>153</v>
      </c>
      <c r="E14" s="243" t="s">
        <v>153</v>
      </c>
      <c r="F14" s="243" t="s">
        <v>153</v>
      </c>
      <c r="G14" s="243" t="s">
        <v>153</v>
      </c>
      <c r="H14" s="243" t="s">
        <v>153</v>
      </c>
      <c r="I14" s="243" t="s">
        <v>153</v>
      </c>
      <c r="J14" s="243" t="s">
        <v>153</v>
      </c>
      <c r="K14" s="243" t="s">
        <v>139</v>
      </c>
      <c r="L14" s="243" t="s">
        <v>153</v>
      </c>
      <c r="M14" s="243" t="s">
        <v>153</v>
      </c>
      <c r="N14" s="243" t="s">
        <v>153</v>
      </c>
      <c r="O14" s="243" t="s">
        <v>153</v>
      </c>
      <c r="P14" s="243" t="s">
        <v>153</v>
      </c>
      <c r="Q14" s="243" t="s">
        <v>153</v>
      </c>
      <c r="R14" s="243" t="s">
        <v>153</v>
      </c>
      <c r="S14" s="243" t="s">
        <v>153</v>
      </c>
      <c r="T14" s="236">
        <f t="shared" si="0"/>
        <v>1179300</v>
      </c>
    </row>
    <row r="15" spans="1:20" ht="19.5" thickTop="1">
      <c r="A15" s="244">
        <v>522000</v>
      </c>
      <c r="B15" s="245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20" ht="18.75">
      <c r="A16" s="240">
        <v>220100</v>
      </c>
      <c r="B16" s="236">
        <f>130170+67400</f>
        <v>197570</v>
      </c>
      <c r="C16" s="236">
        <v>109920</v>
      </c>
      <c r="D16" s="236" t="s">
        <v>153</v>
      </c>
      <c r="E16" s="236" t="s">
        <v>153</v>
      </c>
      <c r="F16" s="236" t="s">
        <v>153</v>
      </c>
      <c r="G16" s="236" t="s">
        <v>153</v>
      </c>
      <c r="H16" s="236" t="s">
        <v>153</v>
      </c>
      <c r="I16" s="236" t="s">
        <v>153</v>
      </c>
      <c r="J16" s="236" t="s">
        <v>153</v>
      </c>
      <c r="K16" s="236">
        <f>37570+9800</f>
        <v>47370</v>
      </c>
      <c r="L16" s="236" t="s">
        <v>153</v>
      </c>
      <c r="M16" s="236" t="s">
        <v>153</v>
      </c>
      <c r="N16" s="236" t="s">
        <v>153</v>
      </c>
      <c r="O16" s="236" t="s">
        <v>153</v>
      </c>
      <c r="P16" s="236" t="s">
        <v>153</v>
      </c>
      <c r="Q16" s="236" t="s">
        <v>153</v>
      </c>
      <c r="R16" s="236" t="s">
        <v>153</v>
      </c>
      <c r="S16" s="236" t="s">
        <v>153</v>
      </c>
      <c r="T16" s="236">
        <f>SUM(B16:S16)</f>
        <v>354860</v>
      </c>
    </row>
    <row r="17" spans="1:20" ht="18.75">
      <c r="A17" s="240">
        <v>220200</v>
      </c>
      <c r="B17" s="236">
        <v>7000</v>
      </c>
      <c r="C17" s="236" t="s">
        <v>153</v>
      </c>
      <c r="D17" s="236" t="s">
        <v>273</v>
      </c>
      <c r="E17" s="236" t="s">
        <v>153</v>
      </c>
      <c r="F17" s="236" t="s">
        <v>153</v>
      </c>
      <c r="G17" s="236" t="s">
        <v>153</v>
      </c>
      <c r="H17" s="236" t="s">
        <v>153</v>
      </c>
      <c r="I17" s="236" t="s">
        <v>153</v>
      </c>
      <c r="J17" s="236" t="s">
        <v>153</v>
      </c>
      <c r="K17" s="236" t="s">
        <v>153</v>
      </c>
      <c r="L17" s="236" t="s">
        <v>153</v>
      </c>
      <c r="M17" s="236" t="s">
        <v>153</v>
      </c>
      <c r="N17" s="236" t="s">
        <v>153</v>
      </c>
      <c r="O17" s="236" t="s">
        <v>153</v>
      </c>
      <c r="P17" s="236" t="s">
        <v>153</v>
      </c>
      <c r="Q17" s="236" t="s">
        <v>153</v>
      </c>
      <c r="R17" s="236" t="s">
        <v>153</v>
      </c>
      <c r="S17" s="236" t="s">
        <v>153</v>
      </c>
      <c r="T17" s="236">
        <f aca="true" t="shared" si="1" ref="T17:T24">SUM(B17:S17)</f>
        <v>7000</v>
      </c>
    </row>
    <row r="18" spans="1:20" ht="18.75">
      <c r="A18" s="240">
        <v>220300</v>
      </c>
      <c r="B18" s="236">
        <v>10500</v>
      </c>
      <c r="C18" s="236">
        <v>3500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>
        <v>3500</v>
      </c>
      <c r="L18" s="236" t="s">
        <v>153</v>
      </c>
      <c r="M18" s="236" t="s">
        <v>153</v>
      </c>
      <c r="N18" s="236" t="s">
        <v>153</v>
      </c>
      <c r="O18" s="236" t="s">
        <v>153</v>
      </c>
      <c r="P18" s="236" t="s">
        <v>153</v>
      </c>
      <c r="Q18" s="236" t="s">
        <v>153</v>
      </c>
      <c r="R18" s="236" t="s">
        <v>153</v>
      </c>
      <c r="S18" s="236" t="s">
        <v>153</v>
      </c>
      <c r="T18" s="236">
        <f t="shared" si="1"/>
        <v>17500</v>
      </c>
    </row>
    <row r="19" spans="1:20" ht="18.75">
      <c r="A19" s="240">
        <v>220400</v>
      </c>
      <c r="B19" s="236">
        <v>18190</v>
      </c>
      <c r="C19" s="236">
        <v>15720</v>
      </c>
      <c r="D19" s="236" t="s">
        <v>153</v>
      </c>
      <c r="E19" s="236" t="s">
        <v>153</v>
      </c>
      <c r="F19" s="236" t="s">
        <v>153</v>
      </c>
      <c r="G19" s="236" t="s">
        <v>153</v>
      </c>
      <c r="H19" s="236" t="s">
        <v>153</v>
      </c>
      <c r="I19" s="236" t="s">
        <v>153</v>
      </c>
      <c r="J19" s="236" t="s">
        <v>153</v>
      </c>
      <c r="K19" s="236" t="s">
        <v>153</v>
      </c>
      <c r="L19" s="236" t="s">
        <v>153</v>
      </c>
      <c r="M19" s="236" t="s">
        <v>153</v>
      </c>
      <c r="N19" s="236" t="s">
        <v>153</v>
      </c>
      <c r="O19" s="236" t="s">
        <v>153</v>
      </c>
      <c r="P19" s="236" t="s">
        <v>153</v>
      </c>
      <c r="Q19" s="236" t="s">
        <v>153</v>
      </c>
      <c r="R19" s="236" t="s">
        <v>153</v>
      </c>
      <c r="S19" s="236" t="s">
        <v>153</v>
      </c>
      <c r="T19" s="236">
        <f t="shared" si="1"/>
        <v>33910</v>
      </c>
    </row>
    <row r="20" spans="1:20" ht="18.75">
      <c r="A20" s="235">
        <v>220500</v>
      </c>
      <c r="B20" s="231" t="s">
        <v>153</v>
      </c>
      <c r="C20" s="231" t="s">
        <v>153</v>
      </c>
      <c r="D20" s="231" t="s">
        <v>153</v>
      </c>
      <c r="E20" s="231" t="s">
        <v>153</v>
      </c>
      <c r="F20" s="231" t="s">
        <v>153</v>
      </c>
      <c r="G20" s="231" t="s">
        <v>153</v>
      </c>
      <c r="H20" s="231" t="s">
        <v>153</v>
      </c>
      <c r="I20" s="231" t="s">
        <v>153</v>
      </c>
      <c r="J20" s="231" t="s">
        <v>153</v>
      </c>
      <c r="K20" s="231" t="s">
        <v>153</v>
      </c>
      <c r="L20" s="231" t="s">
        <v>153</v>
      </c>
      <c r="M20" s="231" t="s">
        <v>153</v>
      </c>
      <c r="N20" s="231" t="s">
        <v>153</v>
      </c>
      <c r="O20" s="231" t="s">
        <v>153</v>
      </c>
      <c r="P20" s="231" t="s">
        <v>153</v>
      </c>
      <c r="Q20" s="231" t="s">
        <v>153</v>
      </c>
      <c r="R20" s="231" t="s">
        <v>153</v>
      </c>
      <c r="S20" s="231" t="s">
        <v>153</v>
      </c>
      <c r="T20" s="236">
        <f t="shared" si="1"/>
        <v>0</v>
      </c>
    </row>
    <row r="21" spans="1:20" ht="18.75">
      <c r="A21" s="240">
        <v>220600</v>
      </c>
      <c r="B21" s="236">
        <v>44140</v>
      </c>
      <c r="C21" s="236">
        <v>27910</v>
      </c>
      <c r="D21" s="236" t="s">
        <v>153</v>
      </c>
      <c r="E21" s="236" t="s">
        <v>153</v>
      </c>
      <c r="F21" s="236" t="s">
        <v>153</v>
      </c>
      <c r="G21" s="236" t="s">
        <v>153</v>
      </c>
      <c r="H21" s="236" t="s">
        <v>153</v>
      </c>
      <c r="I21" s="236" t="s">
        <v>153</v>
      </c>
      <c r="J21" s="236" t="s">
        <v>153</v>
      </c>
      <c r="K21" s="236">
        <v>40040</v>
      </c>
      <c r="L21" s="236" t="s">
        <v>153</v>
      </c>
      <c r="M21" s="236" t="s">
        <v>153</v>
      </c>
      <c r="N21" s="236" t="s">
        <v>153</v>
      </c>
      <c r="O21" s="236" t="s">
        <v>153</v>
      </c>
      <c r="P21" s="236" t="s">
        <v>153</v>
      </c>
      <c r="Q21" s="236" t="s">
        <v>153</v>
      </c>
      <c r="R21" s="236" t="s">
        <v>153</v>
      </c>
      <c r="S21" s="236" t="s">
        <v>153</v>
      </c>
      <c r="T21" s="236">
        <f t="shared" si="1"/>
        <v>112090</v>
      </c>
    </row>
    <row r="22" spans="1:20" ht="18.75">
      <c r="A22" s="240">
        <v>220700</v>
      </c>
      <c r="B22" s="236">
        <v>5000</v>
      </c>
      <c r="C22" s="236">
        <v>1785</v>
      </c>
      <c r="D22" s="236" t="s">
        <v>153</v>
      </c>
      <c r="E22" s="236" t="s">
        <v>153</v>
      </c>
      <c r="F22" s="236" t="s">
        <v>153</v>
      </c>
      <c r="G22" s="236" t="s">
        <v>153</v>
      </c>
      <c r="H22" s="236" t="s">
        <v>153</v>
      </c>
      <c r="I22" s="236" t="s">
        <v>153</v>
      </c>
      <c r="J22" s="236" t="s">
        <v>153</v>
      </c>
      <c r="K22" s="236">
        <v>2980</v>
      </c>
      <c r="L22" s="236" t="s">
        <v>153</v>
      </c>
      <c r="M22" s="236" t="s">
        <v>153</v>
      </c>
      <c r="N22" s="236" t="s">
        <v>153</v>
      </c>
      <c r="O22" s="236" t="s">
        <v>153</v>
      </c>
      <c r="P22" s="236" t="s">
        <v>153</v>
      </c>
      <c r="Q22" s="236" t="s">
        <v>153</v>
      </c>
      <c r="R22" s="236" t="s">
        <v>153</v>
      </c>
      <c r="S22" s="236" t="s">
        <v>153</v>
      </c>
      <c r="T22" s="236">
        <f t="shared" si="1"/>
        <v>9765</v>
      </c>
    </row>
    <row r="23" spans="1:20" ht="18.75">
      <c r="A23" s="240" t="s">
        <v>236</v>
      </c>
      <c r="B23" s="236">
        <f>SUM(B16:B22)</f>
        <v>282400</v>
      </c>
      <c r="C23" s="236">
        <f>SUM(C16:C22)</f>
        <v>158835</v>
      </c>
      <c r="D23" s="236" t="s">
        <v>153</v>
      </c>
      <c r="E23" s="236" t="s">
        <v>153</v>
      </c>
      <c r="F23" s="236" t="s">
        <v>153</v>
      </c>
      <c r="G23" s="236" t="s">
        <v>153</v>
      </c>
      <c r="H23" s="236" t="s">
        <v>153</v>
      </c>
      <c r="I23" s="236" t="s">
        <v>153</v>
      </c>
      <c r="J23" s="236" t="s">
        <v>153</v>
      </c>
      <c r="K23" s="236">
        <f>SUM(K16:K22)</f>
        <v>93890</v>
      </c>
      <c r="L23" s="236" t="s">
        <v>153</v>
      </c>
      <c r="M23" s="236" t="s">
        <v>153</v>
      </c>
      <c r="N23" s="236" t="s">
        <v>153</v>
      </c>
      <c r="O23" s="236" t="s">
        <v>153</v>
      </c>
      <c r="P23" s="236" t="s">
        <v>153</v>
      </c>
      <c r="Q23" s="236" t="s">
        <v>153</v>
      </c>
      <c r="R23" s="236" t="s">
        <v>153</v>
      </c>
      <c r="S23" s="236" t="s">
        <v>153</v>
      </c>
      <c r="T23" s="236">
        <f>SUM(B23:S23)</f>
        <v>535125</v>
      </c>
    </row>
    <row r="24" spans="1:20" ht="21.75" customHeight="1" thickBot="1">
      <c r="A24" s="246" t="s">
        <v>118</v>
      </c>
      <c r="B24" s="243">
        <f>282400+282400+282400+282400+282400</f>
        <v>1412000</v>
      </c>
      <c r="C24" s="243">
        <f>145550+145550+145550+157549+158835</f>
        <v>753034</v>
      </c>
      <c r="D24" s="243" t="s">
        <v>153</v>
      </c>
      <c r="E24" s="243" t="s">
        <v>153</v>
      </c>
      <c r="F24" s="243" t="s">
        <v>153</v>
      </c>
      <c r="G24" s="243" t="s">
        <v>153</v>
      </c>
      <c r="H24" s="243" t="s">
        <v>153</v>
      </c>
      <c r="I24" s="243" t="s">
        <v>153</v>
      </c>
      <c r="J24" s="243" t="s">
        <v>153</v>
      </c>
      <c r="K24" s="243">
        <f>80605+80605+80605+92604+93890</f>
        <v>428309</v>
      </c>
      <c r="L24" s="243" t="s">
        <v>153</v>
      </c>
      <c r="M24" s="243" t="s">
        <v>153</v>
      </c>
      <c r="N24" s="243" t="s">
        <v>153</v>
      </c>
      <c r="O24" s="243" t="s">
        <v>153</v>
      </c>
      <c r="P24" s="243" t="s">
        <v>153</v>
      </c>
      <c r="Q24" s="243" t="s">
        <v>153</v>
      </c>
      <c r="R24" s="243" t="s">
        <v>153</v>
      </c>
      <c r="S24" s="243" t="s">
        <v>153</v>
      </c>
      <c r="T24" s="236">
        <f t="shared" si="1"/>
        <v>2593343</v>
      </c>
    </row>
    <row r="25" spans="1:20" ht="19.5" thickTop="1">
      <c r="A25" s="7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8.75">
      <c r="A26" s="79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8.75">
      <c r="A27" s="79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8.75">
      <c r="A28" s="7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25.5" customHeight="1">
      <c r="A29" s="463" t="s">
        <v>213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</row>
    <row r="30" spans="1:20" ht="23.25" customHeight="1">
      <c r="A30" s="464" t="s">
        <v>237</v>
      </c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</row>
    <row r="31" spans="1:20" ht="21.75" customHeight="1">
      <c r="A31" s="464" t="s">
        <v>334</v>
      </c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</row>
    <row r="32" spans="1:20" ht="21">
      <c r="A32" s="88"/>
      <c r="B32" s="248"/>
      <c r="C32" s="248"/>
      <c r="D32" s="248"/>
      <c r="E32" s="248"/>
      <c r="F32" s="248"/>
      <c r="G32" s="248"/>
      <c r="H32" s="248"/>
      <c r="I32" s="249"/>
      <c r="J32" s="465"/>
      <c r="K32" s="465"/>
      <c r="L32" s="248"/>
      <c r="M32" s="248"/>
      <c r="N32" s="248"/>
      <c r="O32" s="248"/>
      <c r="P32" s="248"/>
      <c r="Q32" s="248"/>
      <c r="R32" s="248"/>
      <c r="S32" s="248"/>
      <c r="T32" s="248"/>
    </row>
    <row r="33" spans="1:20" ht="18.75">
      <c r="A33" s="230" t="s">
        <v>215</v>
      </c>
      <c r="B33" s="466" t="s">
        <v>216</v>
      </c>
      <c r="C33" s="467"/>
      <c r="D33" s="468" t="s">
        <v>156</v>
      </c>
      <c r="E33" s="469"/>
      <c r="F33" s="468" t="s">
        <v>157</v>
      </c>
      <c r="G33" s="469"/>
      <c r="H33" s="468" t="s">
        <v>158</v>
      </c>
      <c r="I33" s="469"/>
      <c r="J33" s="231" t="s">
        <v>159</v>
      </c>
      <c r="K33" s="467" t="s">
        <v>160</v>
      </c>
      <c r="L33" s="467"/>
      <c r="M33" s="459">
        <v>250</v>
      </c>
      <c r="N33" s="460"/>
      <c r="O33" s="467" t="s">
        <v>162</v>
      </c>
      <c r="P33" s="467"/>
      <c r="Q33" s="459" t="s">
        <v>163</v>
      </c>
      <c r="R33" s="460"/>
      <c r="S33" s="231" t="s">
        <v>164</v>
      </c>
      <c r="T33" s="461" t="s">
        <v>48</v>
      </c>
    </row>
    <row r="34" spans="1:20" ht="47.25">
      <c r="A34" s="235" t="s">
        <v>217</v>
      </c>
      <c r="B34" s="236" t="s">
        <v>218</v>
      </c>
      <c r="C34" s="236" t="s">
        <v>219</v>
      </c>
      <c r="D34" s="237" t="s">
        <v>220</v>
      </c>
      <c r="E34" s="237" t="s">
        <v>221</v>
      </c>
      <c r="F34" s="237" t="s">
        <v>222</v>
      </c>
      <c r="G34" s="237" t="s">
        <v>223</v>
      </c>
      <c r="H34" s="237" t="s">
        <v>224</v>
      </c>
      <c r="I34" s="237" t="s">
        <v>225</v>
      </c>
      <c r="J34" s="236" t="s">
        <v>226</v>
      </c>
      <c r="K34" s="236" t="s">
        <v>227</v>
      </c>
      <c r="L34" s="236" t="s">
        <v>228</v>
      </c>
      <c r="M34" s="236" t="s">
        <v>229</v>
      </c>
      <c r="N34" s="236" t="s">
        <v>230</v>
      </c>
      <c r="O34" s="236" t="s">
        <v>231</v>
      </c>
      <c r="P34" s="236" t="s">
        <v>232</v>
      </c>
      <c r="Q34" s="236" t="s">
        <v>233</v>
      </c>
      <c r="R34" s="237" t="s">
        <v>234</v>
      </c>
      <c r="S34" s="236" t="s">
        <v>235</v>
      </c>
      <c r="T34" s="462"/>
    </row>
    <row r="35" spans="1:20" ht="18.75">
      <c r="A35" s="239">
        <v>521000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</row>
    <row r="36" spans="1:20" ht="18.75">
      <c r="A36" s="240">
        <v>210100</v>
      </c>
      <c r="B36" s="236" t="s">
        <v>139</v>
      </c>
      <c r="C36" s="236" t="s">
        <v>153</v>
      </c>
      <c r="D36" s="236" t="s">
        <v>153</v>
      </c>
      <c r="E36" s="236" t="s">
        <v>153</v>
      </c>
      <c r="F36" s="236" t="s">
        <v>153</v>
      </c>
      <c r="G36" s="236" t="s">
        <v>153</v>
      </c>
      <c r="H36" s="236" t="s">
        <v>153</v>
      </c>
      <c r="I36" s="236" t="s">
        <v>153</v>
      </c>
      <c r="J36" s="236" t="s">
        <v>153</v>
      </c>
      <c r="K36" s="236" t="s">
        <v>153</v>
      </c>
      <c r="L36" s="236" t="s">
        <v>153</v>
      </c>
      <c r="M36" s="236" t="s">
        <v>153</v>
      </c>
      <c r="N36" s="236" t="s">
        <v>153</v>
      </c>
      <c r="O36" s="236" t="s">
        <v>153</v>
      </c>
      <c r="P36" s="236" t="s">
        <v>153</v>
      </c>
      <c r="Q36" s="236" t="s">
        <v>153</v>
      </c>
      <c r="R36" s="236" t="s">
        <v>153</v>
      </c>
      <c r="S36" s="236" t="s">
        <v>153</v>
      </c>
      <c r="T36" s="236" t="s">
        <v>139</v>
      </c>
    </row>
    <row r="37" spans="1:20" ht="18.75">
      <c r="A37" s="240">
        <v>210200</v>
      </c>
      <c r="B37" s="236" t="s">
        <v>153</v>
      </c>
      <c r="C37" s="236" t="s">
        <v>153</v>
      </c>
      <c r="D37" s="236" t="s">
        <v>153</v>
      </c>
      <c r="E37" s="236" t="s">
        <v>153</v>
      </c>
      <c r="F37" s="236" t="s">
        <v>153</v>
      </c>
      <c r="G37" s="236" t="s">
        <v>153</v>
      </c>
      <c r="H37" s="236" t="s">
        <v>153</v>
      </c>
      <c r="I37" s="236" t="s">
        <v>153</v>
      </c>
      <c r="J37" s="236" t="s">
        <v>153</v>
      </c>
      <c r="K37" s="236" t="s">
        <v>139</v>
      </c>
      <c r="L37" s="236" t="s">
        <v>153</v>
      </c>
      <c r="M37" s="236" t="s">
        <v>153</v>
      </c>
      <c r="N37" s="236" t="s">
        <v>153</v>
      </c>
      <c r="O37" s="236" t="s">
        <v>153</v>
      </c>
      <c r="P37" s="236" t="s">
        <v>153</v>
      </c>
      <c r="Q37" s="236" t="s">
        <v>153</v>
      </c>
      <c r="R37" s="236" t="s">
        <v>153</v>
      </c>
      <c r="S37" s="236" t="s">
        <v>153</v>
      </c>
      <c r="T37" s="236" t="s">
        <v>139</v>
      </c>
    </row>
    <row r="38" spans="1:20" ht="18.75">
      <c r="A38" s="240">
        <v>210300</v>
      </c>
      <c r="B38" s="236" t="s">
        <v>153</v>
      </c>
      <c r="C38" s="236" t="s">
        <v>153</v>
      </c>
      <c r="D38" s="236" t="s">
        <v>153</v>
      </c>
      <c r="E38" s="236" t="s">
        <v>153</v>
      </c>
      <c r="F38" s="236" t="s">
        <v>153</v>
      </c>
      <c r="G38" s="236" t="s">
        <v>153</v>
      </c>
      <c r="H38" s="236" t="s">
        <v>153</v>
      </c>
      <c r="I38" s="236" t="s">
        <v>153</v>
      </c>
      <c r="J38" s="236" t="s">
        <v>153</v>
      </c>
      <c r="K38" s="236" t="s">
        <v>153</v>
      </c>
      <c r="L38" s="236" t="s">
        <v>153</v>
      </c>
      <c r="M38" s="236" t="s">
        <v>153</v>
      </c>
      <c r="N38" s="236" t="s">
        <v>153</v>
      </c>
      <c r="O38" s="236" t="s">
        <v>153</v>
      </c>
      <c r="P38" s="236" t="s">
        <v>153</v>
      </c>
      <c r="Q38" s="236" t="s">
        <v>153</v>
      </c>
      <c r="R38" s="236" t="s">
        <v>153</v>
      </c>
      <c r="S38" s="236" t="s">
        <v>153</v>
      </c>
      <c r="T38" s="236" t="s">
        <v>153</v>
      </c>
    </row>
    <row r="39" spans="1:20" ht="18.75">
      <c r="A39" s="240">
        <v>210400</v>
      </c>
      <c r="B39" s="236" t="s">
        <v>153</v>
      </c>
      <c r="C39" s="236" t="s">
        <v>153</v>
      </c>
      <c r="D39" s="236" t="s">
        <v>153</v>
      </c>
      <c r="E39" s="236" t="s">
        <v>153</v>
      </c>
      <c r="F39" s="236" t="s">
        <v>153</v>
      </c>
      <c r="G39" s="236" t="s">
        <v>153</v>
      </c>
      <c r="H39" s="236" t="s">
        <v>153</v>
      </c>
      <c r="I39" s="236" t="s">
        <v>153</v>
      </c>
      <c r="J39" s="236" t="s">
        <v>153</v>
      </c>
      <c r="K39" s="236" t="s">
        <v>153</v>
      </c>
      <c r="L39" s="236" t="s">
        <v>153</v>
      </c>
      <c r="M39" s="236" t="s">
        <v>153</v>
      </c>
      <c r="N39" s="236" t="s">
        <v>153</v>
      </c>
      <c r="O39" s="236" t="s">
        <v>153</v>
      </c>
      <c r="P39" s="236" t="s">
        <v>153</v>
      </c>
      <c r="Q39" s="236" t="s">
        <v>153</v>
      </c>
      <c r="R39" s="236" t="s">
        <v>153</v>
      </c>
      <c r="S39" s="236" t="s">
        <v>153</v>
      </c>
      <c r="T39" s="236" t="s">
        <v>153</v>
      </c>
    </row>
    <row r="40" spans="1:20" ht="18.75">
      <c r="A40" s="240">
        <v>210600</v>
      </c>
      <c r="B40" s="236" t="s">
        <v>153</v>
      </c>
      <c r="C40" s="236" t="s">
        <v>153</v>
      </c>
      <c r="D40" s="236" t="s">
        <v>153</v>
      </c>
      <c r="E40" s="236" t="s">
        <v>153</v>
      </c>
      <c r="F40" s="236" t="s">
        <v>153</v>
      </c>
      <c r="G40" s="236" t="s">
        <v>153</v>
      </c>
      <c r="H40" s="236" t="s">
        <v>153</v>
      </c>
      <c r="I40" s="236" t="s">
        <v>153</v>
      </c>
      <c r="J40" s="236" t="s">
        <v>153</v>
      </c>
      <c r="K40" s="236" t="s">
        <v>153</v>
      </c>
      <c r="L40" s="236" t="s">
        <v>153</v>
      </c>
      <c r="M40" s="236" t="s">
        <v>153</v>
      </c>
      <c r="N40" s="236" t="s">
        <v>153</v>
      </c>
      <c r="O40" s="236" t="s">
        <v>153</v>
      </c>
      <c r="P40" s="236" t="s">
        <v>153</v>
      </c>
      <c r="Q40" s="236" t="s">
        <v>153</v>
      </c>
      <c r="R40" s="236" t="s">
        <v>153</v>
      </c>
      <c r="S40" s="236" t="s">
        <v>153</v>
      </c>
      <c r="T40" s="236" t="s">
        <v>153</v>
      </c>
    </row>
    <row r="41" spans="1:20" ht="18.75">
      <c r="A41" s="241" t="s">
        <v>236</v>
      </c>
      <c r="B41" s="236" t="s">
        <v>139</v>
      </c>
      <c r="C41" s="236" t="s">
        <v>153</v>
      </c>
      <c r="D41" s="236" t="s">
        <v>153</v>
      </c>
      <c r="E41" s="236" t="s">
        <v>153</v>
      </c>
      <c r="F41" s="236" t="s">
        <v>153</v>
      </c>
      <c r="G41" s="236" t="s">
        <v>153</v>
      </c>
      <c r="H41" s="236" t="s">
        <v>153</v>
      </c>
      <c r="I41" s="236" t="s">
        <v>153</v>
      </c>
      <c r="J41" s="236" t="s">
        <v>153</v>
      </c>
      <c r="K41" s="236" t="s">
        <v>139</v>
      </c>
      <c r="L41" s="236" t="s">
        <v>153</v>
      </c>
      <c r="M41" s="236" t="s">
        <v>153</v>
      </c>
      <c r="N41" s="236" t="s">
        <v>153</v>
      </c>
      <c r="O41" s="236" t="s">
        <v>153</v>
      </c>
      <c r="P41" s="236" t="s">
        <v>153</v>
      </c>
      <c r="Q41" s="236" t="s">
        <v>153</v>
      </c>
      <c r="R41" s="236" t="s">
        <v>153</v>
      </c>
      <c r="S41" s="236" t="s">
        <v>153</v>
      </c>
      <c r="T41" s="236" t="s">
        <v>139</v>
      </c>
    </row>
    <row r="42" spans="1:20" ht="19.5" thickBot="1">
      <c r="A42" s="242" t="s">
        <v>118</v>
      </c>
      <c r="B42" s="243" t="s">
        <v>139</v>
      </c>
      <c r="C42" s="243" t="s">
        <v>153</v>
      </c>
      <c r="D42" s="243" t="s">
        <v>153</v>
      </c>
      <c r="E42" s="243" t="s">
        <v>153</v>
      </c>
      <c r="F42" s="243" t="s">
        <v>153</v>
      </c>
      <c r="G42" s="243" t="s">
        <v>153</v>
      </c>
      <c r="H42" s="243" t="s">
        <v>153</v>
      </c>
      <c r="I42" s="243" t="s">
        <v>153</v>
      </c>
      <c r="J42" s="243" t="s">
        <v>153</v>
      </c>
      <c r="K42" s="243" t="s">
        <v>139</v>
      </c>
      <c r="L42" s="243" t="s">
        <v>153</v>
      </c>
      <c r="M42" s="243" t="s">
        <v>153</v>
      </c>
      <c r="N42" s="243" t="s">
        <v>153</v>
      </c>
      <c r="O42" s="243" t="s">
        <v>153</v>
      </c>
      <c r="P42" s="243" t="s">
        <v>153</v>
      </c>
      <c r="Q42" s="243" t="s">
        <v>153</v>
      </c>
      <c r="R42" s="243" t="s">
        <v>153</v>
      </c>
      <c r="S42" s="243" t="s">
        <v>153</v>
      </c>
      <c r="T42" s="243" t="s">
        <v>139</v>
      </c>
    </row>
    <row r="43" spans="1:20" ht="19.5" thickTop="1">
      <c r="A43" s="244">
        <v>522000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</row>
    <row r="44" spans="1:20" ht="18.75">
      <c r="A44" s="240">
        <v>220100</v>
      </c>
      <c r="B44" s="236" t="s">
        <v>153</v>
      </c>
      <c r="C44" s="236" t="s">
        <v>153</v>
      </c>
      <c r="D44" s="236" t="s">
        <v>153</v>
      </c>
      <c r="E44" s="236" t="s">
        <v>153</v>
      </c>
      <c r="F44" s="236" t="s">
        <v>153</v>
      </c>
      <c r="G44" s="236" t="s">
        <v>153</v>
      </c>
      <c r="H44" s="236" t="s">
        <v>153</v>
      </c>
      <c r="I44" s="236" t="s">
        <v>153</v>
      </c>
      <c r="J44" s="236" t="s">
        <v>153</v>
      </c>
      <c r="K44" s="236" t="s">
        <v>153</v>
      </c>
      <c r="L44" s="236" t="s">
        <v>153</v>
      </c>
      <c r="M44" s="236" t="s">
        <v>153</v>
      </c>
      <c r="N44" s="236" t="s">
        <v>153</v>
      </c>
      <c r="O44" s="236" t="s">
        <v>153</v>
      </c>
      <c r="P44" s="236" t="s">
        <v>153</v>
      </c>
      <c r="Q44" s="236" t="s">
        <v>153</v>
      </c>
      <c r="R44" s="236" t="s">
        <v>153</v>
      </c>
      <c r="S44" s="236" t="s">
        <v>153</v>
      </c>
      <c r="T44" s="236" t="s">
        <v>153</v>
      </c>
    </row>
    <row r="45" spans="1:20" ht="18.75">
      <c r="A45" s="240">
        <v>220200</v>
      </c>
      <c r="B45" s="236" t="s">
        <v>153</v>
      </c>
      <c r="C45" s="236" t="s">
        <v>153</v>
      </c>
      <c r="D45" s="236" t="s">
        <v>153</v>
      </c>
      <c r="E45" s="236" t="s">
        <v>153</v>
      </c>
      <c r="F45" s="236" t="s">
        <v>153</v>
      </c>
      <c r="G45" s="236" t="s">
        <v>153</v>
      </c>
      <c r="H45" s="236" t="s">
        <v>153</v>
      </c>
      <c r="I45" s="236" t="s">
        <v>153</v>
      </c>
      <c r="J45" s="236" t="s">
        <v>153</v>
      </c>
      <c r="K45" s="236" t="s">
        <v>153</v>
      </c>
      <c r="L45" s="236" t="s">
        <v>153</v>
      </c>
      <c r="M45" s="236" t="s">
        <v>153</v>
      </c>
      <c r="N45" s="236" t="s">
        <v>153</v>
      </c>
      <c r="O45" s="236" t="s">
        <v>153</v>
      </c>
      <c r="P45" s="236" t="s">
        <v>153</v>
      </c>
      <c r="Q45" s="236" t="s">
        <v>153</v>
      </c>
      <c r="R45" s="236" t="s">
        <v>153</v>
      </c>
      <c r="S45" s="236" t="s">
        <v>153</v>
      </c>
      <c r="T45" s="236" t="s">
        <v>153</v>
      </c>
    </row>
    <row r="46" spans="1:20" ht="18.75">
      <c r="A46" s="240">
        <v>220300</v>
      </c>
      <c r="B46" s="236" t="s">
        <v>153</v>
      </c>
      <c r="C46" s="236" t="s">
        <v>153</v>
      </c>
      <c r="D46" s="236" t="s">
        <v>153</v>
      </c>
      <c r="E46" s="236" t="s">
        <v>153</v>
      </c>
      <c r="F46" s="236" t="s">
        <v>153</v>
      </c>
      <c r="G46" s="236" t="s">
        <v>153</v>
      </c>
      <c r="H46" s="236" t="s">
        <v>153</v>
      </c>
      <c r="I46" s="236" t="s">
        <v>153</v>
      </c>
      <c r="J46" s="236" t="s">
        <v>153</v>
      </c>
      <c r="K46" s="236" t="s">
        <v>153</v>
      </c>
      <c r="L46" s="236" t="s">
        <v>153</v>
      </c>
      <c r="M46" s="236" t="s">
        <v>153</v>
      </c>
      <c r="N46" s="236" t="s">
        <v>153</v>
      </c>
      <c r="O46" s="236" t="s">
        <v>153</v>
      </c>
      <c r="P46" s="236" t="s">
        <v>153</v>
      </c>
      <c r="Q46" s="236" t="s">
        <v>153</v>
      </c>
      <c r="R46" s="236" t="s">
        <v>153</v>
      </c>
      <c r="S46" s="236" t="s">
        <v>153</v>
      </c>
      <c r="T46" s="236" t="s">
        <v>153</v>
      </c>
    </row>
    <row r="47" spans="1:20" ht="18.75">
      <c r="A47" s="240">
        <v>220400</v>
      </c>
      <c r="B47" s="236" t="s">
        <v>153</v>
      </c>
      <c r="C47" s="236" t="s">
        <v>153</v>
      </c>
      <c r="D47" s="236" t="s">
        <v>153</v>
      </c>
      <c r="E47" s="236" t="s">
        <v>153</v>
      </c>
      <c r="F47" s="236" t="s">
        <v>153</v>
      </c>
      <c r="G47" s="236" t="s">
        <v>153</v>
      </c>
      <c r="H47" s="236" t="s">
        <v>153</v>
      </c>
      <c r="I47" s="236" t="s">
        <v>153</v>
      </c>
      <c r="J47" s="236" t="s">
        <v>153</v>
      </c>
      <c r="K47" s="236" t="s">
        <v>153</v>
      </c>
      <c r="L47" s="236" t="s">
        <v>153</v>
      </c>
      <c r="M47" s="236" t="s">
        <v>153</v>
      </c>
      <c r="N47" s="236" t="s">
        <v>153</v>
      </c>
      <c r="O47" s="236" t="s">
        <v>153</v>
      </c>
      <c r="P47" s="236" t="s">
        <v>153</v>
      </c>
      <c r="Q47" s="236" t="s">
        <v>153</v>
      </c>
      <c r="R47" s="236" t="s">
        <v>153</v>
      </c>
      <c r="S47" s="236" t="s">
        <v>153</v>
      </c>
      <c r="T47" s="236" t="s">
        <v>153</v>
      </c>
    </row>
    <row r="48" spans="1:20" ht="18.75">
      <c r="A48" s="235">
        <v>220500</v>
      </c>
      <c r="B48" s="231" t="s">
        <v>139</v>
      </c>
      <c r="C48" s="231" t="s">
        <v>139</v>
      </c>
      <c r="D48" s="231" t="s">
        <v>139</v>
      </c>
      <c r="E48" s="231" t="s">
        <v>139</v>
      </c>
      <c r="F48" s="231" t="s">
        <v>139</v>
      </c>
      <c r="G48" s="231" t="s">
        <v>139</v>
      </c>
      <c r="H48" s="231" t="s">
        <v>139</v>
      </c>
      <c r="I48" s="231" t="s">
        <v>139</v>
      </c>
      <c r="J48" s="231" t="s">
        <v>139</v>
      </c>
      <c r="K48" s="231" t="s">
        <v>139</v>
      </c>
      <c r="L48" s="231" t="s">
        <v>139</v>
      </c>
      <c r="M48" s="231" t="s">
        <v>139</v>
      </c>
      <c r="N48" s="231" t="s">
        <v>139</v>
      </c>
      <c r="O48" s="231" t="s">
        <v>139</v>
      </c>
      <c r="P48" s="231" t="s">
        <v>139</v>
      </c>
      <c r="Q48" s="231" t="s">
        <v>139</v>
      </c>
      <c r="R48" s="231" t="s">
        <v>139</v>
      </c>
      <c r="S48" s="231" t="s">
        <v>139</v>
      </c>
      <c r="T48" s="231" t="s">
        <v>139</v>
      </c>
    </row>
    <row r="49" spans="1:20" ht="18.75">
      <c r="A49" s="240">
        <v>220600</v>
      </c>
      <c r="B49" s="236" t="s">
        <v>153</v>
      </c>
      <c r="C49" s="236" t="s">
        <v>153</v>
      </c>
      <c r="D49" s="236" t="s">
        <v>153</v>
      </c>
      <c r="E49" s="236" t="s">
        <v>153</v>
      </c>
      <c r="F49" s="236" t="s">
        <v>153</v>
      </c>
      <c r="G49" s="236" t="s">
        <v>153</v>
      </c>
      <c r="H49" s="236" t="s">
        <v>153</v>
      </c>
      <c r="I49" s="236" t="s">
        <v>153</v>
      </c>
      <c r="J49" s="236" t="s">
        <v>153</v>
      </c>
      <c r="K49" s="236" t="s">
        <v>153</v>
      </c>
      <c r="L49" s="236" t="s">
        <v>153</v>
      </c>
      <c r="M49" s="236" t="s">
        <v>153</v>
      </c>
      <c r="N49" s="236" t="s">
        <v>153</v>
      </c>
      <c r="O49" s="236" t="s">
        <v>153</v>
      </c>
      <c r="P49" s="236" t="s">
        <v>153</v>
      </c>
      <c r="Q49" s="236" t="s">
        <v>153</v>
      </c>
      <c r="R49" s="236" t="s">
        <v>153</v>
      </c>
      <c r="S49" s="236" t="s">
        <v>153</v>
      </c>
      <c r="T49" s="236" t="s">
        <v>153</v>
      </c>
    </row>
    <row r="50" spans="1:20" ht="18.75">
      <c r="A50" s="240">
        <v>220700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  <c r="T50" s="236" t="s">
        <v>153</v>
      </c>
    </row>
    <row r="51" spans="1:20" ht="18.75">
      <c r="A51" s="240" t="s">
        <v>236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153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  <c r="T51" s="236" t="s">
        <v>153</v>
      </c>
    </row>
    <row r="52" spans="1:20" ht="19.5" thickBot="1">
      <c r="A52" s="246" t="s">
        <v>118</v>
      </c>
      <c r="B52" s="243" t="s">
        <v>153</v>
      </c>
      <c r="C52" s="243" t="s">
        <v>153</v>
      </c>
      <c r="D52" s="243" t="s">
        <v>153</v>
      </c>
      <c r="E52" s="243" t="s">
        <v>153</v>
      </c>
      <c r="F52" s="243" t="s">
        <v>153</v>
      </c>
      <c r="G52" s="243" t="s">
        <v>153</v>
      </c>
      <c r="H52" s="243" t="s">
        <v>153</v>
      </c>
      <c r="I52" s="243" t="s">
        <v>153</v>
      </c>
      <c r="J52" s="243" t="s">
        <v>153</v>
      </c>
      <c r="K52" s="243" t="s">
        <v>153</v>
      </c>
      <c r="L52" s="243" t="s">
        <v>153</v>
      </c>
      <c r="M52" s="243" t="s">
        <v>153</v>
      </c>
      <c r="N52" s="243" t="s">
        <v>153</v>
      </c>
      <c r="O52" s="243" t="s">
        <v>153</v>
      </c>
      <c r="P52" s="243" t="s">
        <v>153</v>
      </c>
      <c r="Q52" s="243" t="s">
        <v>153</v>
      </c>
      <c r="R52" s="243" t="s">
        <v>153</v>
      </c>
      <c r="S52" s="243" t="s">
        <v>153</v>
      </c>
      <c r="T52" s="243" t="s">
        <v>153</v>
      </c>
    </row>
    <row r="53" ht="19.5" thickTop="1"/>
  </sheetData>
  <sheetProtection/>
  <mergeCells count="25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F33:G33"/>
    <mergeCell ref="H33:I33"/>
    <mergeCell ref="K33:L33"/>
    <mergeCell ref="M33:N33"/>
    <mergeCell ref="O33:P33"/>
    <mergeCell ref="K5:M5"/>
    <mergeCell ref="Q33:R33"/>
    <mergeCell ref="T33:T34"/>
    <mergeCell ref="A29:T29"/>
    <mergeCell ref="A30:T30"/>
    <mergeCell ref="A31:T31"/>
    <mergeCell ref="Q5:R5"/>
    <mergeCell ref="T5:T6"/>
    <mergeCell ref="J32:K32"/>
    <mergeCell ref="B33:C33"/>
    <mergeCell ref="D33:E33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7">
      <selection activeCell="L11" sqref="L11"/>
    </sheetView>
  </sheetViews>
  <sheetFormatPr defaultColWidth="9.140625" defaultRowHeight="21.75"/>
  <cols>
    <col min="1" max="1" width="11.140625" style="54" customWidth="1"/>
    <col min="2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8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9.1406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2" t="s">
        <v>215</v>
      </c>
      <c r="B1" s="472" t="s">
        <v>216</v>
      </c>
      <c r="C1" s="473"/>
      <c r="D1" s="473" t="s">
        <v>156</v>
      </c>
      <c r="E1" s="473"/>
      <c r="F1" s="471" t="s">
        <v>157</v>
      </c>
      <c r="G1" s="472"/>
      <c r="H1" s="237" t="s">
        <v>158</v>
      </c>
      <c r="I1" s="237" t="s">
        <v>159</v>
      </c>
      <c r="J1" s="471" t="s">
        <v>160</v>
      </c>
      <c r="K1" s="474"/>
      <c r="L1" s="474"/>
      <c r="M1" s="253" t="s">
        <v>161</v>
      </c>
      <c r="N1" s="471" t="s">
        <v>162</v>
      </c>
      <c r="O1" s="472"/>
      <c r="P1" s="459" t="s">
        <v>163</v>
      </c>
      <c r="Q1" s="460"/>
      <c r="R1" s="236" t="s">
        <v>164</v>
      </c>
      <c r="S1" s="475" t="s">
        <v>48</v>
      </c>
    </row>
    <row r="2" spans="1:19" ht="32.25" customHeight="1">
      <c r="A2" s="235" t="s">
        <v>238</v>
      </c>
      <c r="B2" s="237" t="s">
        <v>218</v>
      </c>
      <c r="C2" s="237" t="s">
        <v>219</v>
      </c>
      <c r="D2" s="237" t="s">
        <v>220</v>
      </c>
      <c r="E2" s="237" t="s">
        <v>221</v>
      </c>
      <c r="F2" s="232" t="s">
        <v>222</v>
      </c>
      <c r="G2" s="232" t="s">
        <v>223</v>
      </c>
      <c r="H2" s="237" t="s">
        <v>225</v>
      </c>
      <c r="I2" s="237" t="s">
        <v>226</v>
      </c>
      <c r="J2" s="237" t="s">
        <v>227</v>
      </c>
      <c r="K2" s="237" t="s">
        <v>228</v>
      </c>
      <c r="L2" s="237" t="s">
        <v>263</v>
      </c>
      <c r="M2" s="236" t="s">
        <v>230</v>
      </c>
      <c r="N2" s="237" t="s">
        <v>231</v>
      </c>
      <c r="O2" s="237" t="s">
        <v>232</v>
      </c>
      <c r="P2" s="236" t="s">
        <v>233</v>
      </c>
      <c r="Q2" s="237" t="s">
        <v>234</v>
      </c>
      <c r="R2" s="236" t="s">
        <v>235</v>
      </c>
      <c r="S2" s="476"/>
    </row>
    <row r="3" spans="1:19" ht="18" customHeight="1">
      <c r="A3" s="239">
        <v>531000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36"/>
      <c r="S3" s="240"/>
    </row>
    <row r="4" spans="1:19" ht="18" customHeight="1">
      <c r="A4" s="240">
        <v>310100</v>
      </c>
      <c r="B4" s="236" t="s">
        <v>153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54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36">
        <f aca="true" t="shared" si="0" ref="S4:S10">SUM(B4:R4)</f>
        <v>0</v>
      </c>
    </row>
    <row r="5" spans="1:19" ht="18" customHeight="1">
      <c r="A5" s="240">
        <v>310200</v>
      </c>
      <c r="B5" s="236" t="s">
        <v>153</v>
      </c>
      <c r="C5" s="255" t="s">
        <v>139</v>
      </c>
      <c r="D5" s="255" t="s">
        <v>139</v>
      </c>
      <c r="E5" s="255" t="s">
        <v>139</v>
      </c>
      <c r="F5" s="255" t="s">
        <v>139</v>
      </c>
      <c r="G5" s="255" t="s">
        <v>139</v>
      </c>
      <c r="H5" s="255" t="s">
        <v>139</v>
      </c>
      <c r="I5" s="255" t="s">
        <v>139</v>
      </c>
      <c r="J5" s="255" t="s">
        <v>139</v>
      </c>
      <c r="K5" s="255" t="s">
        <v>139</v>
      </c>
      <c r="L5" s="255" t="s">
        <v>139</v>
      </c>
      <c r="M5" s="255" t="s">
        <v>139</v>
      </c>
      <c r="N5" s="255" t="s">
        <v>139</v>
      </c>
      <c r="O5" s="240" t="s">
        <v>153</v>
      </c>
      <c r="P5" s="240" t="s">
        <v>153</v>
      </c>
      <c r="Q5" s="240" t="s">
        <v>153</v>
      </c>
      <c r="R5" s="236" t="s">
        <v>153</v>
      </c>
      <c r="S5" s="236">
        <f t="shared" si="0"/>
        <v>0</v>
      </c>
    </row>
    <row r="6" spans="1:19" ht="18" customHeight="1">
      <c r="A6" s="240">
        <v>310300</v>
      </c>
      <c r="B6" s="236" t="s">
        <v>153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55" t="s">
        <v>139</v>
      </c>
      <c r="N6" s="240" t="s">
        <v>153</v>
      </c>
      <c r="O6" s="240" t="s">
        <v>153</v>
      </c>
      <c r="P6" s="240" t="s">
        <v>153</v>
      </c>
      <c r="Q6" s="240" t="s">
        <v>153</v>
      </c>
      <c r="R6" s="236" t="s">
        <v>153</v>
      </c>
      <c r="S6" s="236">
        <f t="shared" si="0"/>
        <v>0</v>
      </c>
    </row>
    <row r="7" spans="1:19" ht="18" customHeight="1">
      <c r="A7" s="240">
        <v>310400</v>
      </c>
      <c r="B7" s="236">
        <v>10000</v>
      </c>
      <c r="C7" s="236">
        <v>4950</v>
      </c>
      <c r="D7" s="236" t="s">
        <v>139</v>
      </c>
      <c r="E7" s="236" t="s">
        <v>139</v>
      </c>
      <c r="F7" s="236" t="s">
        <v>139</v>
      </c>
      <c r="G7" s="236" t="s">
        <v>139</v>
      </c>
      <c r="H7" s="236" t="s">
        <v>139</v>
      </c>
      <c r="I7" s="236" t="s">
        <v>139</v>
      </c>
      <c r="J7" s="236">
        <v>1950</v>
      </c>
      <c r="K7" s="240" t="s">
        <v>153</v>
      </c>
      <c r="L7" s="240" t="s">
        <v>153</v>
      </c>
      <c r="M7" s="255" t="s">
        <v>139</v>
      </c>
      <c r="N7" s="240" t="s">
        <v>153</v>
      </c>
      <c r="O7" s="240" t="s">
        <v>153</v>
      </c>
      <c r="P7" s="240" t="s">
        <v>153</v>
      </c>
      <c r="Q7" s="240" t="s">
        <v>153</v>
      </c>
      <c r="R7" s="236" t="s">
        <v>153</v>
      </c>
      <c r="S7" s="236">
        <f t="shared" si="0"/>
        <v>16900</v>
      </c>
    </row>
    <row r="8" spans="1:19" ht="18" customHeight="1">
      <c r="A8" s="240">
        <v>310500</v>
      </c>
      <c r="B8" s="236">
        <v>11000</v>
      </c>
      <c r="C8" s="236"/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40" t="s">
        <v>153</v>
      </c>
      <c r="J8" s="236" t="s">
        <v>153</v>
      </c>
      <c r="K8" s="240" t="s">
        <v>153</v>
      </c>
      <c r="L8" s="240" t="s">
        <v>153</v>
      </c>
      <c r="M8" s="255" t="s">
        <v>139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56" t="s">
        <v>153</v>
      </c>
      <c r="S8" s="236">
        <f t="shared" si="0"/>
        <v>11000</v>
      </c>
    </row>
    <row r="9" spans="1:19" ht="18" customHeight="1">
      <c r="A9" s="240" t="s">
        <v>236</v>
      </c>
      <c r="B9" s="236">
        <f>SUM(B4:B8)</f>
        <v>21000</v>
      </c>
      <c r="C9" s="236">
        <f>SUM(C4:C8)</f>
        <v>4950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>
        <f>SUM(J4:J8)</f>
        <v>1950</v>
      </c>
      <c r="K9" s="240" t="s">
        <v>153</v>
      </c>
      <c r="L9" s="240" t="s">
        <v>153</v>
      </c>
      <c r="M9" s="255" t="s">
        <v>139</v>
      </c>
      <c r="N9" s="240" t="s">
        <v>153</v>
      </c>
      <c r="O9" s="240" t="s">
        <v>153</v>
      </c>
      <c r="P9" s="240" t="s">
        <v>153</v>
      </c>
      <c r="Q9" s="240" t="s">
        <v>153</v>
      </c>
      <c r="R9" s="236" t="s">
        <v>153</v>
      </c>
      <c r="S9" s="236">
        <f t="shared" si="0"/>
        <v>27900</v>
      </c>
    </row>
    <row r="10" spans="1:19" ht="18" customHeight="1" thickBot="1">
      <c r="A10" s="246" t="s">
        <v>118</v>
      </c>
      <c r="B10" s="243">
        <f>6500+9306+9500+13000+21000</f>
        <v>59306</v>
      </c>
      <c r="C10" s="243">
        <f>4950+6750+4950+4950+4950</f>
        <v>26550</v>
      </c>
      <c r="D10" s="243" t="s">
        <v>153</v>
      </c>
      <c r="E10" s="243" t="s">
        <v>153</v>
      </c>
      <c r="F10" s="243" t="s">
        <v>153</v>
      </c>
      <c r="G10" s="243" t="s">
        <v>153</v>
      </c>
      <c r="H10" s="243" t="s">
        <v>153</v>
      </c>
      <c r="I10" s="243" t="s">
        <v>153</v>
      </c>
      <c r="J10" s="243">
        <f>1950+1950+1950+1950</f>
        <v>7800</v>
      </c>
      <c r="K10" s="246" t="s">
        <v>153</v>
      </c>
      <c r="L10" s="246" t="s">
        <v>153</v>
      </c>
      <c r="M10" s="258" t="s">
        <v>139</v>
      </c>
      <c r="N10" s="246" t="s">
        <v>153</v>
      </c>
      <c r="O10" s="246" t="s">
        <v>153</v>
      </c>
      <c r="P10" s="246" t="s">
        <v>153</v>
      </c>
      <c r="Q10" s="246" t="s">
        <v>153</v>
      </c>
      <c r="R10" s="243" t="s">
        <v>139</v>
      </c>
      <c r="S10" s="236">
        <f t="shared" si="0"/>
        <v>93656</v>
      </c>
    </row>
    <row r="11" spans="1:19" ht="18" customHeight="1" thickTop="1">
      <c r="A11" s="244">
        <v>532000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0"/>
      <c r="R11" s="259" t="s">
        <v>153</v>
      </c>
      <c r="S11" s="230"/>
    </row>
    <row r="12" spans="1:19" ht="18" customHeight="1">
      <c r="A12" s="240">
        <v>320100</v>
      </c>
      <c r="B12" s="236">
        <f>7500*3+15000+2660+4725+250</f>
        <v>45135</v>
      </c>
      <c r="C12" s="236"/>
      <c r="D12" s="236" t="s">
        <v>153</v>
      </c>
      <c r="E12" s="236" t="s">
        <v>153</v>
      </c>
      <c r="F12" s="240" t="s">
        <v>153</v>
      </c>
      <c r="G12" s="240" t="s">
        <v>153</v>
      </c>
      <c r="H12" s="240" t="s">
        <v>153</v>
      </c>
      <c r="I12" s="240" t="s">
        <v>153</v>
      </c>
      <c r="J12" s="256">
        <v>7500</v>
      </c>
      <c r="K12" s="240" t="s">
        <v>153</v>
      </c>
      <c r="L12" s="260" t="s">
        <v>153</v>
      </c>
      <c r="M12" s="260" t="s">
        <v>153</v>
      </c>
      <c r="N12" s="240" t="s">
        <v>153</v>
      </c>
      <c r="O12" s="240" t="s">
        <v>139</v>
      </c>
      <c r="P12" s="240" t="s">
        <v>153</v>
      </c>
      <c r="Q12" s="240" t="s">
        <v>153</v>
      </c>
      <c r="R12" s="236" t="s">
        <v>153</v>
      </c>
      <c r="S12" s="234">
        <f aca="true" t="shared" si="1" ref="S12:S17">SUM(B12:R12)</f>
        <v>52635</v>
      </c>
    </row>
    <row r="13" spans="1:19" ht="18" customHeight="1">
      <c r="A13" s="240">
        <v>320200</v>
      </c>
      <c r="B13" s="236"/>
      <c r="C13" s="236"/>
      <c r="D13" s="236" t="s">
        <v>153</v>
      </c>
      <c r="E13" s="236" t="s">
        <v>153</v>
      </c>
      <c r="F13" s="240" t="s">
        <v>153</v>
      </c>
      <c r="G13" s="240" t="s">
        <v>153</v>
      </c>
      <c r="H13" s="240" t="s">
        <v>153</v>
      </c>
      <c r="I13" s="257" t="s">
        <v>153</v>
      </c>
      <c r="J13" s="236" t="s">
        <v>139</v>
      </c>
      <c r="K13" s="261" t="s">
        <v>153</v>
      </c>
      <c r="L13" s="240" t="s">
        <v>153</v>
      </c>
      <c r="M13" s="260" t="s">
        <v>153</v>
      </c>
      <c r="N13" s="240" t="s">
        <v>153</v>
      </c>
      <c r="O13" s="240" t="s">
        <v>139</v>
      </c>
      <c r="P13" s="240" t="s">
        <v>153</v>
      </c>
      <c r="Q13" s="235" t="s">
        <v>153</v>
      </c>
      <c r="R13" s="231" t="s">
        <v>139</v>
      </c>
      <c r="S13" s="234">
        <f t="shared" si="1"/>
        <v>0</v>
      </c>
    </row>
    <row r="14" spans="1:19" ht="18" customHeight="1">
      <c r="A14" s="240">
        <v>320300</v>
      </c>
      <c r="B14" s="262">
        <f>12600+800+131640</f>
        <v>145040</v>
      </c>
      <c r="C14" s="236">
        <v>7500</v>
      </c>
      <c r="D14" s="236" t="s">
        <v>153</v>
      </c>
      <c r="E14" s="236"/>
      <c r="F14" s="236" t="s">
        <v>139</v>
      </c>
      <c r="G14" s="263">
        <v>9720</v>
      </c>
      <c r="H14" s="240" t="s">
        <v>153</v>
      </c>
      <c r="I14" s="260" t="s">
        <v>153</v>
      </c>
      <c r="J14" s="231" t="s">
        <v>153</v>
      </c>
      <c r="K14" s="240" t="s">
        <v>153</v>
      </c>
      <c r="L14" s="333" t="s">
        <v>153</v>
      </c>
      <c r="M14" s="260" t="s">
        <v>153</v>
      </c>
      <c r="N14" s="236" t="s">
        <v>153</v>
      </c>
      <c r="O14" s="254" t="s">
        <v>153</v>
      </c>
      <c r="P14" s="240" t="s">
        <v>153</v>
      </c>
      <c r="Q14" s="240" t="s">
        <v>153</v>
      </c>
      <c r="R14" s="236" t="s">
        <v>153</v>
      </c>
      <c r="S14" s="234">
        <f t="shared" si="1"/>
        <v>162260</v>
      </c>
    </row>
    <row r="15" spans="1:19" ht="18" customHeight="1">
      <c r="A15" s="240">
        <v>320400</v>
      </c>
      <c r="B15" s="236"/>
      <c r="C15" s="236">
        <v>1480</v>
      </c>
      <c r="D15" s="236" t="s">
        <v>153</v>
      </c>
      <c r="E15" s="236" t="s">
        <v>139</v>
      </c>
      <c r="F15" s="236" t="s">
        <v>139</v>
      </c>
      <c r="G15" s="236" t="s">
        <v>139</v>
      </c>
      <c r="H15" s="240" t="s">
        <v>153</v>
      </c>
      <c r="I15" s="236" t="s">
        <v>139</v>
      </c>
      <c r="J15" s="236">
        <v>1200</v>
      </c>
      <c r="K15" s="240" t="s">
        <v>153</v>
      </c>
      <c r="L15" s="260" t="s">
        <v>139</v>
      </c>
      <c r="M15" s="260" t="s">
        <v>153</v>
      </c>
      <c r="N15" s="264" t="s">
        <v>139</v>
      </c>
      <c r="O15" s="265" t="s">
        <v>139</v>
      </c>
      <c r="P15" s="240" t="s">
        <v>153</v>
      </c>
      <c r="Q15" s="266" t="s">
        <v>153</v>
      </c>
      <c r="R15" s="236" t="s">
        <v>153</v>
      </c>
      <c r="S15" s="234">
        <f t="shared" si="1"/>
        <v>2680</v>
      </c>
    </row>
    <row r="16" spans="1:19" ht="18" customHeight="1">
      <c r="A16" s="240" t="s">
        <v>236</v>
      </c>
      <c r="B16" s="236">
        <f>SUM(B12:B15)</f>
        <v>190175</v>
      </c>
      <c r="C16" s="236">
        <f>SUM(C12:C15)</f>
        <v>8980</v>
      </c>
      <c r="D16" s="236" t="s">
        <v>153</v>
      </c>
      <c r="E16" s="236">
        <f>SUM(E12:E15)</f>
        <v>0</v>
      </c>
      <c r="F16" s="236" t="s">
        <v>153</v>
      </c>
      <c r="G16" s="236">
        <f>SUM(G12:G15)</f>
        <v>9720</v>
      </c>
      <c r="H16" s="236" t="s">
        <v>153</v>
      </c>
      <c r="I16" s="236">
        <f>SUM(I12:I15)</f>
        <v>0</v>
      </c>
      <c r="J16" s="236">
        <f>SUM(J12:J15)</f>
        <v>8700</v>
      </c>
      <c r="K16" s="236" t="s">
        <v>153</v>
      </c>
      <c r="L16" s="236">
        <f>SUM(L14:L15)</f>
        <v>0</v>
      </c>
      <c r="M16" s="236">
        <f>SUM(M12:M15)</f>
        <v>0</v>
      </c>
      <c r="N16" s="236">
        <f>SUM(N12:N15)</f>
        <v>0</v>
      </c>
      <c r="O16" s="236">
        <f>SUM(O12:O15)</f>
        <v>0</v>
      </c>
      <c r="P16" s="240" t="s">
        <v>153</v>
      </c>
      <c r="Q16" s="266" t="s">
        <v>153</v>
      </c>
      <c r="R16" s="236" t="s">
        <v>153</v>
      </c>
      <c r="S16" s="234">
        <f t="shared" si="1"/>
        <v>217575</v>
      </c>
    </row>
    <row r="17" spans="1:19" ht="18" customHeight="1" thickBot="1">
      <c r="A17" s="246" t="s">
        <v>118</v>
      </c>
      <c r="B17" s="243">
        <f>6425+118418+59250.4+217962+190175</f>
        <v>592230.4</v>
      </c>
      <c r="C17" s="243">
        <f>15000+20184+17404+8980</f>
        <v>61568</v>
      </c>
      <c r="D17" s="243" t="s">
        <v>153</v>
      </c>
      <c r="E17" s="243">
        <v>14910</v>
      </c>
      <c r="F17" s="243" t="s">
        <v>153</v>
      </c>
      <c r="G17" s="243">
        <f>11880+9720+9720</f>
        <v>31320</v>
      </c>
      <c r="H17" s="243" t="s">
        <v>153</v>
      </c>
      <c r="I17" s="243">
        <v>0</v>
      </c>
      <c r="J17" s="243">
        <f>25000+9880+33280+8700</f>
        <v>76860</v>
      </c>
      <c r="K17" s="246" t="s">
        <v>153</v>
      </c>
      <c r="L17" s="281">
        <v>0</v>
      </c>
      <c r="M17" s="243">
        <v>0</v>
      </c>
      <c r="N17" s="243">
        <v>0</v>
      </c>
      <c r="O17" s="243">
        <v>0</v>
      </c>
      <c r="P17" s="268" t="s">
        <v>153</v>
      </c>
      <c r="Q17" s="246" t="s">
        <v>153</v>
      </c>
      <c r="R17" s="243" t="s">
        <v>153</v>
      </c>
      <c r="S17" s="234">
        <f t="shared" si="1"/>
        <v>776888.4</v>
      </c>
    </row>
    <row r="18" spans="1:19" ht="18" customHeight="1" thickTop="1">
      <c r="A18" s="244">
        <v>533000</v>
      </c>
      <c r="B18" s="235"/>
      <c r="C18" s="235"/>
      <c r="D18" s="235"/>
      <c r="E18" s="235"/>
      <c r="F18" s="235"/>
      <c r="G18" s="235"/>
      <c r="H18" s="235"/>
      <c r="I18" s="235"/>
      <c r="J18" s="231"/>
      <c r="K18" s="235"/>
      <c r="L18" s="235"/>
      <c r="M18" s="235"/>
      <c r="N18" s="251" t="s">
        <v>154</v>
      </c>
      <c r="O18" s="235"/>
      <c r="P18" s="235"/>
      <c r="Q18" s="235"/>
      <c r="R18" s="235"/>
      <c r="S18" s="235"/>
    </row>
    <row r="19" spans="1:19" ht="18" customHeight="1">
      <c r="A19" s="240">
        <v>330100</v>
      </c>
      <c r="B19" s="236" t="s">
        <v>153</v>
      </c>
      <c r="C19" s="236"/>
      <c r="D19" s="236" t="s">
        <v>153</v>
      </c>
      <c r="E19" s="236" t="s">
        <v>153</v>
      </c>
      <c r="F19" s="240" t="s">
        <v>153</v>
      </c>
      <c r="G19" s="240" t="s">
        <v>153</v>
      </c>
      <c r="H19" s="240" t="s">
        <v>153</v>
      </c>
      <c r="I19" s="240" t="s">
        <v>153</v>
      </c>
      <c r="J19" s="236">
        <v>6260</v>
      </c>
      <c r="K19" s="236" t="s">
        <v>139</v>
      </c>
      <c r="L19" s="240" t="s">
        <v>153</v>
      </c>
      <c r="M19" s="240" t="s">
        <v>153</v>
      </c>
      <c r="N19" s="240" t="s">
        <v>153</v>
      </c>
      <c r="O19" s="240" t="s">
        <v>153</v>
      </c>
      <c r="P19" s="240" t="s">
        <v>153</v>
      </c>
      <c r="Q19" s="240" t="s">
        <v>153</v>
      </c>
      <c r="R19" s="240" t="s">
        <v>153</v>
      </c>
      <c r="S19" s="236">
        <f>SUM(B19:R19)</f>
        <v>6260</v>
      </c>
    </row>
    <row r="20" spans="1:19" ht="18" customHeight="1">
      <c r="A20" s="240">
        <v>330200</v>
      </c>
      <c r="B20" s="236" t="s">
        <v>153</v>
      </c>
      <c r="C20" s="236" t="s">
        <v>153</v>
      </c>
      <c r="D20" s="236" t="s">
        <v>153</v>
      </c>
      <c r="E20" s="236" t="s">
        <v>153</v>
      </c>
      <c r="F20" s="240" t="s">
        <v>139</v>
      </c>
      <c r="G20" s="240" t="s">
        <v>139</v>
      </c>
      <c r="H20" s="240" t="s">
        <v>153</v>
      </c>
      <c r="I20" s="240" t="s">
        <v>139</v>
      </c>
      <c r="J20" s="236" t="s">
        <v>153</v>
      </c>
      <c r="K20" s="236" t="s">
        <v>153</v>
      </c>
      <c r="L20" s="240" t="s">
        <v>153</v>
      </c>
      <c r="M20" s="240" t="s">
        <v>153</v>
      </c>
      <c r="N20" s="240" t="s">
        <v>153</v>
      </c>
      <c r="O20" s="240" t="s">
        <v>153</v>
      </c>
      <c r="P20" s="240" t="s">
        <v>139</v>
      </c>
      <c r="Q20" s="240" t="s">
        <v>153</v>
      </c>
      <c r="R20" s="240" t="s">
        <v>153</v>
      </c>
      <c r="S20" s="236">
        <f aca="true" t="shared" si="2" ref="S20:S29">SUM(B20:R20)</f>
        <v>0</v>
      </c>
    </row>
    <row r="21" spans="1:19" ht="18" customHeight="1">
      <c r="A21" s="240">
        <v>330300</v>
      </c>
      <c r="B21" s="236" t="s">
        <v>153</v>
      </c>
      <c r="C21" s="240" t="s">
        <v>153</v>
      </c>
      <c r="D21" s="236" t="s">
        <v>153</v>
      </c>
      <c r="E21" s="236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36" t="s">
        <v>153</v>
      </c>
      <c r="K21" s="240" t="s">
        <v>153</v>
      </c>
      <c r="L21" s="236" t="s">
        <v>153</v>
      </c>
      <c r="M21" s="240" t="s">
        <v>153</v>
      </c>
      <c r="N21" s="240" t="s">
        <v>153</v>
      </c>
      <c r="O21" s="240" t="s">
        <v>153</v>
      </c>
      <c r="P21" s="240" t="s">
        <v>153</v>
      </c>
      <c r="Q21" s="240" t="s">
        <v>153</v>
      </c>
      <c r="R21" s="240" t="s">
        <v>153</v>
      </c>
      <c r="S21" s="236">
        <f t="shared" si="2"/>
        <v>0</v>
      </c>
    </row>
    <row r="22" spans="1:19" ht="18" customHeight="1">
      <c r="A22" s="240">
        <v>330400</v>
      </c>
      <c r="B22" s="236" t="s">
        <v>139</v>
      </c>
      <c r="C22" s="240" t="s">
        <v>153</v>
      </c>
      <c r="D22" s="236" t="s">
        <v>153</v>
      </c>
      <c r="E22" s="236" t="s">
        <v>153</v>
      </c>
      <c r="F22" s="240" t="s">
        <v>153</v>
      </c>
      <c r="G22" s="260" t="s">
        <v>153</v>
      </c>
      <c r="H22" s="240" t="s">
        <v>153</v>
      </c>
      <c r="I22" s="240" t="s">
        <v>153</v>
      </c>
      <c r="J22" s="240" t="s">
        <v>153</v>
      </c>
      <c r="K22" s="240" t="s">
        <v>153</v>
      </c>
      <c r="L22" s="240" t="s">
        <v>153</v>
      </c>
      <c r="M22" s="240" t="s">
        <v>153</v>
      </c>
      <c r="N22" s="240" t="s">
        <v>153</v>
      </c>
      <c r="O22" s="240" t="s">
        <v>153</v>
      </c>
      <c r="P22" s="240" t="s">
        <v>153</v>
      </c>
      <c r="Q22" s="240" t="s">
        <v>153</v>
      </c>
      <c r="R22" s="240" t="s">
        <v>153</v>
      </c>
      <c r="S22" s="236">
        <f t="shared" si="2"/>
        <v>0</v>
      </c>
    </row>
    <row r="23" spans="1:19" ht="18" customHeight="1">
      <c r="A23" s="240">
        <v>330500</v>
      </c>
      <c r="B23" s="236" t="s">
        <v>139</v>
      </c>
      <c r="C23" s="240" t="s">
        <v>153</v>
      </c>
      <c r="D23" s="236" t="s">
        <v>153</v>
      </c>
      <c r="E23" s="236" t="s">
        <v>153</v>
      </c>
      <c r="F23" s="240" t="s">
        <v>153</v>
      </c>
      <c r="G23" s="240" t="s">
        <v>153</v>
      </c>
      <c r="H23" s="240" t="s">
        <v>153</v>
      </c>
      <c r="I23" s="240" t="s">
        <v>153</v>
      </c>
      <c r="J23" s="240" t="s">
        <v>153</v>
      </c>
      <c r="K23" s="240" t="s">
        <v>153</v>
      </c>
      <c r="L23" s="236" t="s">
        <v>153</v>
      </c>
      <c r="M23" s="240" t="s">
        <v>153</v>
      </c>
      <c r="N23" s="240" t="s">
        <v>153</v>
      </c>
      <c r="O23" s="240" t="s">
        <v>153</v>
      </c>
      <c r="P23" s="236" t="s">
        <v>139</v>
      </c>
      <c r="Q23" s="240" t="s">
        <v>153</v>
      </c>
      <c r="R23" s="240" t="s">
        <v>153</v>
      </c>
      <c r="S23" s="236">
        <f t="shared" si="2"/>
        <v>0</v>
      </c>
    </row>
    <row r="24" spans="1:19" ht="18" customHeight="1">
      <c r="A24" s="240">
        <v>330600</v>
      </c>
      <c r="B24" s="236" t="s">
        <v>153</v>
      </c>
      <c r="C24" s="236" t="s">
        <v>153</v>
      </c>
      <c r="D24" s="236" t="s">
        <v>153</v>
      </c>
      <c r="E24" s="236" t="s">
        <v>153</v>
      </c>
      <c r="F24" s="236" t="s">
        <v>153</v>
      </c>
      <c r="G24" s="236" t="s">
        <v>153</v>
      </c>
      <c r="H24" s="240" t="s">
        <v>153</v>
      </c>
      <c r="I24" s="236" t="s">
        <v>153</v>
      </c>
      <c r="J24" s="236" t="s">
        <v>153</v>
      </c>
      <c r="K24" s="236"/>
      <c r="L24" s="236" t="s">
        <v>153</v>
      </c>
      <c r="M24" s="240" t="s">
        <v>153</v>
      </c>
      <c r="N24" s="236" t="s">
        <v>153</v>
      </c>
      <c r="O24" s="240" t="s">
        <v>153</v>
      </c>
      <c r="P24" s="240" t="s">
        <v>153</v>
      </c>
      <c r="Q24" s="240" t="s">
        <v>153</v>
      </c>
      <c r="R24" s="240" t="s">
        <v>153</v>
      </c>
      <c r="S24" s="236">
        <f t="shared" si="2"/>
        <v>0</v>
      </c>
    </row>
    <row r="25" spans="1:19" ht="18" customHeight="1">
      <c r="A25" s="240">
        <v>330800</v>
      </c>
      <c r="B25" s="236">
        <v>11350</v>
      </c>
      <c r="C25" s="240" t="s">
        <v>153</v>
      </c>
      <c r="D25" s="236" t="s">
        <v>153</v>
      </c>
      <c r="E25" s="236" t="s">
        <v>153</v>
      </c>
      <c r="F25" s="240" t="s">
        <v>153</v>
      </c>
      <c r="G25" s="240" t="s">
        <v>153</v>
      </c>
      <c r="H25" s="236" t="s">
        <v>139</v>
      </c>
      <c r="I25" s="240"/>
      <c r="J25" s="240" t="s">
        <v>153</v>
      </c>
      <c r="K25" s="240" t="s">
        <v>153</v>
      </c>
      <c r="L25" s="240" t="s">
        <v>153</v>
      </c>
      <c r="M25" s="240" t="s">
        <v>153</v>
      </c>
      <c r="N25" s="236" t="s">
        <v>153</v>
      </c>
      <c r="O25" s="240" t="s">
        <v>153</v>
      </c>
      <c r="P25" s="260" t="s">
        <v>153</v>
      </c>
      <c r="Q25" s="240" t="s">
        <v>153</v>
      </c>
      <c r="R25" s="240" t="s">
        <v>153</v>
      </c>
      <c r="S25" s="236">
        <f t="shared" si="2"/>
        <v>11350</v>
      </c>
    </row>
    <row r="26" spans="1:19" ht="18" customHeight="1">
      <c r="A26" s="240">
        <v>330900</v>
      </c>
      <c r="B26" s="236" t="s">
        <v>153</v>
      </c>
      <c r="C26" s="236" t="s">
        <v>153</v>
      </c>
      <c r="D26" s="236" t="s">
        <v>153</v>
      </c>
      <c r="E26" s="236" t="s">
        <v>153</v>
      </c>
      <c r="F26" s="236" t="s">
        <v>153</v>
      </c>
      <c r="G26" s="236" t="s">
        <v>153</v>
      </c>
      <c r="H26" s="260" t="s">
        <v>153</v>
      </c>
      <c r="I26" s="236" t="s">
        <v>153</v>
      </c>
      <c r="J26" s="236" t="s">
        <v>153</v>
      </c>
      <c r="K26" s="236" t="s">
        <v>153</v>
      </c>
      <c r="L26" s="236" t="s">
        <v>153</v>
      </c>
      <c r="M26" s="240" t="s">
        <v>153</v>
      </c>
      <c r="N26" s="236" t="s">
        <v>139</v>
      </c>
      <c r="O26" s="236" t="s">
        <v>153</v>
      </c>
      <c r="P26" s="236" t="s">
        <v>153</v>
      </c>
      <c r="Q26" s="236" t="s">
        <v>153</v>
      </c>
      <c r="R26" s="240" t="s">
        <v>153</v>
      </c>
      <c r="S26" s="236">
        <f t="shared" si="2"/>
        <v>0</v>
      </c>
    </row>
    <row r="27" spans="1:19" ht="18" customHeight="1">
      <c r="A27" s="240">
        <v>331100</v>
      </c>
      <c r="B27" s="236" t="s">
        <v>139</v>
      </c>
      <c r="C27" s="236" t="s">
        <v>153</v>
      </c>
      <c r="D27" s="236" t="s">
        <v>153</v>
      </c>
      <c r="E27" s="236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36" t="s">
        <v>153</v>
      </c>
      <c r="K27" s="240" t="s">
        <v>153</v>
      </c>
      <c r="L27" s="240" t="s">
        <v>153</v>
      </c>
      <c r="M27" s="240" t="s">
        <v>153</v>
      </c>
      <c r="N27" s="240" t="s">
        <v>153</v>
      </c>
      <c r="O27" s="240" t="s">
        <v>153</v>
      </c>
      <c r="P27" s="240" t="s">
        <v>153</v>
      </c>
      <c r="Q27" s="236" t="s">
        <v>139</v>
      </c>
      <c r="R27" s="240" t="s">
        <v>153</v>
      </c>
      <c r="S27" s="236">
        <f t="shared" si="2"/>
        <v>0</v>
      </c>
    </row>
    <row r="28" spans="1:19" ht="18" customHeight="1">
      <c r="A28" s="240">
        <v>331300</v>
      </c>
      <c r="B28" s="236" t="s">
        <v>153</v>
      </c>
      <c r="C28" s="236" t="s">
        <v>153</v>
      </c>
      <c r="D28" s="236" t="s">
        <v>153</v>
      </c>
      <c r="E28" s="236" t="s">
        <v>153</v>
      </c>
      <c r="F28" s="236" t="s">
        <v>153</v>
      </c>
      <c r="G28" s="236" t="s">
        <v>139</v>
      </c>
      <c r="H28" s="240" t="s">
        <v>153</v>
      </c>
      <c r="I28" s="240" t="s">
        <v>153</v>
      </c>
      <c r="J28" s="240" t="s">
        <v>153</v>
      </c>
      <c r="K28" s="240" t="s">
        <v>153</v>
      </c>
      <c r="L28" s="240" t="s">
        <v>153</v>
      </c>
      <c r="M28" s="240" t="s">
        <v>153</v>
      </c>
      <c r="N28" s="260" t="s">
        <v>153</v>
      </c>
      <c r="O28" s="240" t="s">
        <v>153</v>
      </c>
      <c r="P28" s="240" t="s">
        <v>153</v>
      </c>
      <c r="Q28" s="236" t="s">
        <v>153</v>
      </c>
      <c r="R28" s="240" t="s">
        <v>153</v>
      </c>
      <c r="S28" s="236">
        <f t="shared" si="2"/>
        <v>0</v>
      </c>
    </row>
    <row r="29" spans="1:19" ht="18" customHeight="1">
      <c r="A29" s="240">
        <v>331400</v>
      </c>
      <c r="B29" s="236" t="s">
        <v>153</v>
      </c>
      <c r="C29" s="260">
        <v>11590</v>
      </c>
      <c r="D29" s="236" t="s">
        <v>153</v>
      </c>
      <c r="E29" s="236" t="s">
        <v>153</v>
      </c>
      <c r="F29" s="236" t="s">
        <v>153</v>
      </c>
      <c r="G29" s="236" t="s">
        <v>153</v>
      </c>
      <c r="H29" s="240" t="s">
        <v>153</v>
      </c>
      <c r="I29" s="240" t="s">
        <v>153</v>
      </c>
      <c r="J29" s="254" t="s">
        <v>153</v>
      </c>
      <c r="K29" s="240" t="s">
        <v>153</v>
      </c>
      <c r="L29" s="240" t="s">
        <v>153</v>
      </c>
      <c r="M29" s="240" t="s">
        <v>153</v>
      </c>
      <c r="N29" s="240" t="s">
        <v>153</v>
      </c>
      <c r="O29" s="240" t="s">
        <v>153</v>
      </c>
      <c r="P29" s="240" t="s">
        <v>153</v>
      </c>
      <c r="Q29" s="236" t="s">
        <v>153</v>
      </c>
      <c r="R29" s="240" t="s">
        <v>153</v>
      </c>
      <c r="S29" s="236">
        <f t="shared" si="2"/>
        <v>11590</v>
      </c>
    </row>
    <row r="30" spans="1:19" ht="18" customHeight="1">
      <c r="A30" s="240" t="s">
        <v>236</v>
      </c>
      <c r="B30" s="236">
        <f>SUM(B19:B29)</f>
        <v>11350</v>
      </c>
      <c r="C30" s="269">
        <f>SUM(C19:C29)</f>
        <v>11590</v>
      </c>
      <c r="D30" s="236" t="s">
        <v>153</v>
      </c>
      <c r="E30" s="236" t="s">
        <v>153</v>
      </c>
      <c r="F30" s="236" t="s">
        <v>153</v>
      </c>
      <c r="G30" s="236">
        <f>SUM(G19:G29)</f>
        <v>0</v>
      </c>
      <c r="H30" s="264">
        <f>SUM(H26:H29)</f>
        <v>0</v>
      </c>
      <c r="I30" s="236" t="s">
        <v>153</v>
      </c>
      <c r="J30" s="236">
        <f>SUM(J19:J29)</f>
        <v>6260</v>
      </c>
      <c r="K30" s="236">
        <f>SUM(K19:K29)</f>
        <v>0</v>
      </c>
      <c r="L30" s="236">
        <f>SUM(L19:L29)</f>
        <v>0</v>
      </c>
      <c r="M30" s="240" t="s">
        <v>153</v>
      </c>
      <c r="N30" s="236">
        <f>SUM(N19:N29)</f>
        <v>0</v>
      </c>
      <c r="O30" s="236" t="s">
        <v>153</v>
      </c>
      <c r="P30" s="236">
        <f>SUM(P19:P29)</f>
        <v>0</v>
      </c>
      <c r="Q30" s="236" t="s">
        <v>153</v>
      </c>
      <c r="R30" s="236" t="s">
        <v>153</v>
      </c>
      <c r="S30" s="236">
        <f>SUM(B30:R30)</f>
        <v>29200</v>
      </c>
    </row>
    <row r="31" spans="1:19" ht="18" customHeight="1">
      <c r="A31" s="240" t="s">
        <v>118</v>
      </c>
      <c r="B31" s="236">
        <f>16180+38624+6520+11350</f>
        <v>72674</v>
      </c>
      <c r="C31" s="269">
        <f>7350+11590</f>
        <v>18940</v>
      </c>
      <c r="D31" s="236" t="s">
        <v>153</v>
      </c>
      <c r="E31" s="236" t="s">
        <v>153</v>
      </c>
      <c r="F31" s="236" t="s">
        <v>153</v>
      </c>
      <c r="G31" s="236">
        <v>0</v>
      </c>
      <c r="H31" s="236">
        <v>0</v>
      </c>
      <c r="I31" s="236" t="s">
        <v>153</v>
      </c>
      <c r="J31" s="236">
        <v>6260</v>
      </c>
      <c r="K31" s="236">
        <v>43067.5</v>
      </c>
      <c r="L31" s="264">
        <v>0</v>
      </c>
      <c r="M31" s="264" t="s">
        <v>153</v>
      </c>
      <c r="N31" s="264">
        <v>0</v>
      </c>
      <c r="O31" s="240" t="s">
        <v>153</v>
      </c>
      <c r="P31" s="236">
        <v>0</v>
      </c>
      <c r="Q31" s="236" t="s">
        <v>153</v>
      </c>
      <c r="R31" s="240" t="s">
        <v>153</v>
      </c>
      <c r="S31" s="236">
        <f>SUM(B31:R31)</f>
        <v>140941.5</v>
      </c>
    </row>
    <row r="32" spans="1:19" ht="18" customHeight="1">
      <c r="A32" s="252" t="s">
        <v>215</v>
      </c>
      <c r="B32" s="472" t="s">
        <v>216</v>
      </c>
      <c r="C32" s="473"/>
      <c r="D32" s="473" t="s">
        <v>156</v>
      </c>
      <c r="E32" s="473"/>
      <c r="F32" s="471" t="s">
        <v>157</v>
      </c>
      <c r="G32" s="472"/>
      <c r="H32" s="237"/>
      <c r="I32" s="237" t="s">
        <v>159</v>
      </c>
      <c r="J32" s="473" t="s">
        <v>160</v>
      </c>
      <c r="K32" s="473"/>
      <c r="L32" s="459" t="s">
        <v>161</v>
      </c>
      <c r="M32" s="460"/>
      <c r="N32" s="471" t="s">
        <v>162</v>
      </c>
      <c r="O32" s="472"/>
      <c r="P32" s="459" t="s">
        <v>163</v>
      </c>
      <c r="Q32" s="460"/>
      <c r="R32" s="236" t="s">
        <v>164</v>
      </c>
      <c r="S32" s="475" t="s">
        <v>48</v>
      </c>
    </row>
    <row r="33" spans="1:19" ht="18" customHeight="1">
      <c r="A33" s="235" t="s">
        <v>238</v>
      </c>
      <c r="B33" s="237" t="s">
        <v>218</v>
      </c>
      <c r="C33" s="237" t="s">
        <v>219</v>
      </c>
      <c r="D33" s="237" t="s">
        <v>220</v>
      </c>
      <c r="E33" s="237" t="s">
        <v>221</v>
      </c>
      <c r="F33" s="232" t="s">
        <v>222</v>
      </c>
      <c r="G33" s="232" t="s">
        <v>223</v>
      </c>
      <c r="H33" s="237" t="s">
        <v>225</v>
      </c>
      <c r="I33" s="237" t="s">
        <v>226</v>
      </c>
      <c r="J33" s="237" t="s">
        <v>227</v>
      </c>
      <c r="K33" s="237" t="s">
        <v>228</v>
      </c>
      <c r="L33" s="236" t="s">
        <v>229</v>
      </c>
      <c r="M33" s="236" t="s">
        <v>230</v>
      </c>
      <c r="N33" s="237" t="s">
        <v>231</v>
      </c>
      <c r="O33" s="237" t="s">
        <v>232</v>
      </c>
      <c r="P33" s="236" t="s">
        <v>233</v>
      </c>
      <c r="Q33" s="237" t="s">
        <v>234</v>
      </c>
      <c r="R33" s="236" t="s">
        <v>235</v>
      </c>
      <c r="S33" s="476"/>
    </row>
    <row r="34" spans="1:19" ht="18" customHeight="1">
      <c r="A34" s="239">
        <v>531000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36"/>
      <c r="S34" s="240"/>
    </row>
    <row r="35" spans="1:19" ht="18" customHeight="1">
      <c r="A35" s="240">
        <v>310100</v>
      </c>
      <c r="B35" s="236" t="s">
        <v>139</v>
      </c>
      <c r="C35" s="236" t="s">
        <v>139</v>
      </c>
      <c r="D35" s="236" t="s">
        <v>139</v>
      </c>
      <c r="E35" s="236" t="s">
        <v>139</v>
      </c>
      <c r="F35" s="236" t="s">
        <v>139</v>
      </c>
      <c r="G35" s="236" t="s">
        <v>139</v>
      </c>
      <c r="H35" s="236" t="s">
        <v>139</v>
      </c>
      <c r="I35" s="236" t="s">
        <v>139</v>
      </c>
      <c r="J35" s="236" t="s">
        <v>139</v>
      </c>
      <c r="K35" s="236" t="s">
        <v>139</v>
      </c>
      <c r="L35" s="236" t="s">
        <v>139</v>
      </c>
      <c r="M35" s="236" t="s">
        <v>139</v>
      </c>
      <c r="N35" s="236" t="s">
        <v>139</v>
      </c>
      <c r="O35" s="236" t="s">
        <v>139</v>
      </c>
      <c r="P35" s="236" t="s">
        <v>139</v>
      </c>
      <c r="Q35" s="236" t="s">
        <v>139</v>
      </c>
      <c r="R35" s="236" t="s">
        <v>139</v>
      </c>
      <c r="S35" s="236" t="s">
        <v>139</v>
      </c>
    </row>
    <row r="36" spans="1:19" ht="18" customHeight="1">
      <c r="A36" s="240">
        <v>310200</v>
      </c>
      <c r="B36" s="236" t="s">
        <v>139</v>
      </c>
      <c r="C36" s="236" t="s">
        <v>139</v>
      </c>
      <c r="D36" s="236" t="s">
        <v>139</v>
      </c>
      <c r="E36" s="236" t="s">
        <v>139</v>
      </c>
      <c r="F36" s="236" t="s">
        <v>139</v>
      </c>
      <c r="G36" s="236" t="s">
        <v>139</v>
      </c>
      <c r="H36" s="236" t="s">
        <v>139</v>
      </c>
      <c r="I36" s="236" t="s">
        <v>139</v>
      </c>
      <c r="J36" s="236" t="s">
        <v>139</v>
      </c>
      <c r="K36" s="236" t="s">
        <v>139</v>
      </c>
      <c r="L36" s="236" t="s">
        <v>139</v>
      </c>
      <c r="M36" s="236" t="s">
        <v>139</v>
      </c>
      <c r="N36" s="236" t="s">
        <v>139</v>
      </c>
      <c r="O36" s="236" t="s">
        <v>139</v>
      </c>
      <c r="P36" s="236" t="s">
        <v>139</v>
      </c>
      <c r="Q36" s="236" t="s">
        <v>139</v>
      </c>
      <c r="R36" s="236" t="s">
        <v>139</v>
      </c>
      <c r="S36" s="236" t="s">
        <v>139</v>
      </c>
    </row>
    <row r="37" spans="1:19" ht="18" customHeight="1">
      <c r="A37" s="240">
        <v>310300</v>
      </c>
      <c r="B37" s="236" t="s">
        <v>139</v>
      </c>
      <c r="C37" s="236" t="s">
        <v>139</v>
      </c>
      <c r="D37" s="236" t="s">
        <v>139</v>
      </c>
      <c r="E37" s="236" t="s">
        <v>139</v>
      </c>
      <c r="F37" s="236" t="s">
        <v>139</v>
      </c>
      <c r="G37" s="236" t="s">
        <v>139</v>
      </c>
      <c r="H37" s="236" t="s">
        <v>139</v>
      </c>
      <c r="I37" s="236" t="s">
        <v>139</v>
      </c>
      <c r="J37" s="236" t="s">
        <v>139</v>
      </c>
      <c r="K37" s="236" t="s">
        <v>139</v>
      </c>
      <c r="L37" s="236" t="s">
        <v>139</v>
      </c>
      <c r="M37" s="236" t="s">
        <v>139</v>
      </c>
      <c r="N37" s="236" t="s">
        <v>139</v>
      </c>
      <c r="O37" s="236" t="s">
        <v>139</v>
      </c>
      <c r="P37" s="236" t="s">
        <v>139</v>
      </c>
      <c r="Q37" s="236" t="s">
        <v>139</v>
      </c>
      <c r="R37" s="236" t="s">
        <v>139</v>
      </c>
      <c r="S37" s="236" t="s">
        <v>139</v>
      </c>
    </row>
    <row r="38" spans="1:19" ht="18" customHeight="1">
      <c r="A38" s="240">
        <v>310400</v>
      </c>
      <c r="B38" s="236" t="s">
        <v>139</v>
      </c>
      <c r="C38" s="236" t="s">
        <v>139</v>
      </c>
      <c r="D38" s="236" t="s">
        <v>139</v>
      </c>
      <c r="E38" s="236" t="s">
        <v>139</v>
      </c>
      <c r="F38" s="236" t="s">
        <v>139</v>
      </c>
      <c r="G38" s="236" t="s">
        <v>139</v>
      </c>
      <c r="H38" s="236" t="s">
        <v>139</v>
      </c>
      <c r="I38" s="236" t="s">
        <v>139</v>
      </c>
      <c r="J38" s="236" t="s">
        <v>139</v>
      </c>
      <c r="K38" s="236" t="s">
        <v>139</v>
      </c>
      <c r="L38" s="236" t="s">
        <v>139</v>
      </c>
      <c r="M38" s="236" t="s">
        <v>139</v>
      </c>
      <c r="N38" s="236" t="s">
        <v>139</v>
      </c>
      <c r="O38" s="236" t="s">
        <v>139</v>
      </c>
      <c r="P38" s="236" t="s">
        <v>139</v>
      </c>
      <c r="Q38" s="236" t="s">
        <v>139</v>
      </c>
      <c r="R38" s="236" t="s">
        <v>139</v>
      </c>
      <c r="S38" s="236" t="s">
        <v>139</v>
      </c>
    </row>
    <row r="39" spans="1:19" ht="18" customHeight="1">
      <c r="A39" s="240">
        <v>310600</v>
      </c>
      <c r="B39" s="236" t="s">
        <v>139</v>
      </c>
      <c r="C39" s="236" t="s">
        <v>139</v>
      </c>
      <c r="D39" s="236" t="s">
        <v>139</v>
      </c>
      <c r="E39" s="236" t="s">
        <v>139</v>
      </c>
      <c r="F39" s="236" t="s">
        <v>139</v>
      </c>
      <c r="G39" s="236" t="s">
        <v>139</v>
      </c>
      <c r="H39" s="236" t="s">
        <v>139</v>
      </c>
      <c r="I39" s="236" t="s">
        <v>139</v>
      </c>
      <c r="J39" s="236" t="s">
        <v>139</v>
      </c>
      <c r="K39" s="236" t="s">
        <v>139</v>
      </c>
      <c r="L39" s="236" t="s">
        <v>139</v>
      </c>
      <c r="M39" s="236" t="s">
        <v>139</v>
      </c>
      <c r="N39" s="236" t="s">
        <v>139</v>
      </c>
      <c r="O39" s="236" t="s">
        <v>139</v>
      </c>
      <c r="P39" s="236" t="s">
        <v>139</v>
      </c>
      <c r="Q39" s="236" t="s">
        <v>139</v>
      </c>
      <c r="R39" s="236" t="s">
        <v>139</v>
      </c>
      <c r="S39" s="236" t="s">
        <v>139</v>
      </c>
    </row>
    <row r="40" spans="1:19" ht="18" customHeight="1">
      <c r="A40" s="240" t="s">
        <v>236</v>
      </c>
      <c r="B40" s="236" t="s">
        <v>139</v>
      </c>
      <c r="C40" s="236" t="s">
        <v>139</v>
      </c>
      <c r="D40" s="236" t="s">
        <v>139</v>
      </c>
      <c r="E40" s="236" t="s">
        <v>139</v>
      </c>
      <c r="F40" s="236" t="s">
        <v>139</v>
      </c>
      <c r="G40" s="236" t="s">
        <v>139</v>
      </c>
      <c r="H40" s="236" t="s">
        <v>139</v>
      </c>
      <c r="I40" s="236" t="s">
        <v>139</v>
      </c>
      <c r="J40" s="236" t="s">
        <v>139</v>
      </c>
      <c r="K40" s="236" t="s">
        <v>139</v>
      </c>
      <c r="L40" s="236" t="s">
        <v>139</v>
      </c>
      <c r="M40" s="236" t="s">
        <v>139</v>
      </c>
      <c r="N40" s="236" t="s">
        <v>139</v>
      </c>
      <c r="O40" s="236" t="s">
        <v>139</v>
      </c>
      <c r="P40" s="236" t="s">
        <v>139</v>
      </c>
      <c r="Q40" s="236" t="s">
        <v>139</v>
      </c>
      <c r="R40" s="236" t="s">
        <v>139</v>
      </c>
      <c r="S40" s="236" t="s">
        <v>139</v>
      </c>
    </row>
    <row r="41" spans="1:19" ht="18" customHeight="1" thickBot="1">
      <c r="A41" s="246" t="s">
        <v>118</v>
      </c>
      <c r="B41" s="243" t="s">
        <v>153</v>
      </c>
      <c r="C41" s="243" t="s">
        <v>153</v>
      </c>
      <c r="D41" s="243" t="s">
        <v>153</v>
      </c>
      <c r="E41" s="243" t="s">
        <v>153</v>
      </c>
      <c r="F41" s="243" t="s">
        <v>153</v>
      </c>
      <c r="G41" s="243" t="s">
        <v>153</v>
      </c>
      <c r="H41" s="243" t="s">
        <v>153</v>
      </c>
      <c r="I41" s="243" t="s">
        <v>153</v>
      </c>
      <c r="J41" s="243" t="s">
        <v>153</v>
      </c>
      <c r="K41" s="243" t="s">
        <v>153</v>
      </c>
      <c r="L41" s="243" t="s">
        <v>153</v>
      </c>
      <c r="M41" s="243" t="s">
        <v>153</v>
      </c>
      <c r="N41" s="243" t="s">
        <v>153</v>
      </c>
      <c r="O41" s="243" t="s">
        <v>153</v>
      </c>
      <c r="P41" s="243" t="s">
        <v>153</v>
      </c>
      <c r="Q41" s="243" t="s">
        <v>153</v>
      </c>
      <c r="R41" s="243" t="s">
        <v>153</v>
      </c>
      <c r="S41" s="243" t="s">
        <v>153</v>
      </c>
    </row>
    <row r="42" spans="1:19" ht="18" customHeight="1" thickTop="1">
      <c r="A42" s="244">
        <v>532000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0"/>
      <c r="R42" s="259" t="s">
        <v>153</v>
      </c>
      <c r="S42" s="230"/>
    </row>
    <row r="43" spans="1:19" ht="18" customHeight="1">
      <c r="A43" s="240">
        <v>320100</v>
      </c>
      <c r="B43" s="236" t="s">
        <v>153</v>
      </c>
      <c r="C43" s="236" t="s">
        <v>153</v>
      </c>
      <c r="D43" s="236" t="s">
        <v>153</v>
      </c>
      <c r="E43" s="236" t="s">
        <v>153</v>
      </c>
      <c r="F43" s="236" t="s">
        <v>153</v>
      </c>
      <c r="G43" s="236" t="s">
        <v>153</v>
      </c>
      <c r="H43" s="236" t="s">
        <v>153</v>
      </c>
      <c r="I43" s="236" t="s">
        <v>153</v>
      </c>
      <c r="J43" s="236" t="s">
        <v>153</v>
      </c>
      <c r="K43" s="236" t="s">
        <v>153</v>
      </c>
      <c r="L43" s="236" t="s">
        <v>153</v>
      </c>
      <c r="M43" s="236" t="s">
        <v>153</v>
      </c>
      <c r="N43" s="236" t="s">
        <v>153</v>
      </c>
      <c r="O43" s="236" t="s">
        <v>153</v>
      </c>
      <c r="P43" s="236" t="s">
        <v>153</v>
      </c>
      <c r="Q43" s="236" t="s">
        <v>153</v>
      </c>
      <c r="R43" s="236" t="s">
        <v>153</v>
      </c>
      <c r="S43" s="236" t="s">
        <v>153</v>
      </c>
    </row>
    <row r="44" spans="1:19" ht="18" customHeight="1">
      <c r="A44" s="240">
        <v>320200</v>
      </c>
      <c r="B44" s="236" t="s">
        <v>153</v>
      </c>
      <c r="C44" s="236" t="s">
        <v>153</v>
      </c>
      <c r="D44" s="236" t="s">
        <v>153</v>
      </c>
      <c r="E44" s="236" t="s">
        <v>153</v>
      </c>
      <c r="F44" s="236" t="s">
        <v>153</v>
      </c>
      <c r="G44" s="236" t="s">
        <v>153</v>
      </c>
      <c r="H44" s="236" t="s">
        <v>153</v>
      </c>
      <c r="I44" s="236" t="s">
        <v>153</v>
      </c>
      <c r="J44" s="236" t="s">
        <v>139</v>
      </c>
      <c r="K44" s="236" t="s">
        <v>153</v>
      </c>
      <c r="L44" s="236" t="s">
        <v>153</v>
      </c>
      <c r="M44" s="236" t="s">
        <v>153</v>
      </c>
      <c r="N44" s="236" t="s">
        <v>153</v>
      </c>
      <c r="O44" s="236" t="s">
        <v>153</v>
      </c>
      <c r="P44" s="236" t="s">
        <v>153</v>
      </c>
      <c r="Q44" s="236" t="s">
        <v>153</v>
      </c>
      <c r="R44" s="236" t="s">
        <v>153</v>
      </c>
      <c r="S44" s="236" t="s">
        <v>139</v>
      </c>
    </row>
    <row r="45" spans="1:19" ht="18" customHeight="1">
      <c r="A45" s="240">
        <v>320300</v>
      </c>
      <c r="B45" s="236" t="s">
        <v>153</v>
      </c>
      <c r="C45" s="236" t="s">
        <v>153</v>
      </c>
      <c r="D45" s="236" t="s">
        <v>153</v>
      </c>
      <c r="E45" s="236" t="s">
        <v>153</v>
      </c>
      <c r="F45" s="236" t="s">
        <v>153</v>
      </c>
      <c r="G45" s="236" t="s">
        <v>153</v>
      </c>
      <c r="H45" s="236" t="s">
        <v>153</v>
      </c>
      <c r="I45" s="236" t="s">
        <v>153</v>
      </c>
      <c r="J45" s="236" t="s">
        <v>153</v>
      </c>
      <c r="K45" s="236" t="s">
        <v>153</v>
      </c>
      <c r="L45" s="236" t="s">
        <v>153</v>
      </c>
      <c r="M45" s="236" t="s">
        <v>153</v>
      </c>
      <c r="N45" s="236" t="s">
        <v>153</v>
      </c>
      <c r="O45" s="236" t="s">
        <v>153</v>
      </c>
      <c r="P45" s="236" t="s">
        <v>153</v>
      </c>
      <c r="Q45" s="236" t="s">
        <v>153</v>
      </c>
      <c r="R45" s="236" t="s">
        <v>153</v>
      </c>
      <c r="S45" s="236" t="s">
        <v>153</v>
      </c>
    </row>
    <row r="46" spans="1:19" ht="18" customHeight="1">
      <c r="A46" s="240">
        <v>320400</v>
      </c>
      <c r="B46" s="236" t="s">
        <v>153</v>
      </c>
      <c r="C46" s="236" t="s">
        <v>153</v>
      </c>
      <c r="D46" s="236" t="s">
        <v>153</v>
      </c>
      <c r="E46" s="236" t="s">
        <v>153</v>
      </c>
      <c r="F46" s="236" t="s">
        <v>153</v>
      </c>
      <c r="G46" s="236" t="s">
        <v>153</v>
      </c>
      <c r="H46" s="236" t="s">
        <v>153</v>
      </c>
      <c r="I46" s="236" t="s">
        <v>153</v>
      </c>
      <c r="J46" s="236" t="s">
        <v>153</v>
      </c>
      <c r="K46" s="236" t="s">
        <v>153</v>
      </c>
      <c r="L46" s="236" t="s">
        <v>153</v>
      </c>
      <c r="M46" s="236" t="s">
        <v>153</v>
      </c>
      <c r="N46" s="236" t="s">
        <v>153</v>
      </c>
      <c r="O46" s="236" t="s">
        <v>153</v>
      </c>
      <c r="P46" s="236" t="s">
        <v>153</v>
      </c>
      <c r="Q46" s="236" t="s">
        <v>153</v>
      </c>
      <c r="R46" s="236" t="s">
        <v>153</v>
      </c>
      <c r="S46" s="236" t="s">
        <v>153</v>
      </c>
    </row>
    <row r="47" spans="1:19" ht="18" customHeight="1">
      <c r="A47" s="240" t="s">
        <v>236</v>
      </c>
      <c r="B47" s="236" t="s">
        <v>153</v>
      </c>
      <c r="C47" s="236" t="s">
        <v>153</v>
      </c>
      <c r="D47" s="236" t="s">
        <v>153</v>
      </c>
      <c r="E47" s="236" t="s">
        <v>153</v>
      </c>
      <c r="F47" s="236" t="s">
        <v>153</v>
      </c>
      <c r="G47" s="236" t="s">
        <v>153</v>
      </c>
      <c r="H47" s="236" t="s">
        <v>153</v>
      </c>
      <c r="I47" s="236" t="s">
        <v>153</v>
      </c>
      <c r="J47" s="236" t="s">
        <v>139</v>
      </c>
      <c r="K47" s="236" t="s">
        <v>153</v>
      </c>
      <c r="L47" s="236" t="s">
        <v>153</v>
      </c>
      <c r="M47" s="236" t="s">
        <v>153</v>
      </c>
      <c r="N47" s="236" t="s">
        <v>153</v>
      </c>
      <c r="O47" s="236" t="s">
        <v>153</v>
      </c>
      <c r="P47" s="236" t="s">
        <v>153</v>
      </c>
      <c r="Q47" s="236" t="s">
        <v>153</v>
      </c>
      <c r="R47" s="236" t="s">
        <v>153</v>
      </c>
      <c r="S47" s="236" t="s">
        <v>153</v>
      </c>
    </row>
    <row r="48" spans="1:19" ht="18" customHeight="1" thickBot="1">
      <c r="A48" s="246" t="s">
        <v>118</v>
      </c>
      <c r="B48" s="243" t="s">
        <v>153</v>
      </c>
      <c r="C48" s="243" t="s">
        <v>153</v>
      </c>
      <c r="D48" s="243" t="s">
        <v>153</v>
      </c>
      <c r="E48" s="243" t="s">
        <v>153</v>
      </c>
      <c r="F48" s="243" t="s">
        <v>153</v>
      </c>
      <c r="G48" s="243" t="s">
        <v>153</v>
      </c>
      <c r="H48" s="243" t="s">
        <v>153</v>
      </c>
      <c r="I48" s="243" t="s">
        <v>153</v>
      </c>
      <c r="J48" s="243" t="s">
        <v>139</v>
      </c>
      <c r="K48" s="243" t="s">
        <v>153</v>
      </c>
      <c r="L48" s="243" t="s">
        <v>153</v>
      </c>
      <c r="M48" s="243" t="s">
        <v>153</v>
      </c>
      <c r="N48" s="243" t="s">
        <v>153</v>
      </c>
      <c r="O48" s="243" t="s">
        <v>153</v>
      </c>
      <c r="P48" s="243" t="s">
        <v>153</v>
      </c>
      <c r="Q48" s="243" t="s">
        <v>153</v>
      </c>
      <c r="R48" s="243" t="s">
        <v>153</v>
      </c>
      <c r="S48" s="243" t="s">
        <v>153</v>
      </c>
    </row>
    <row r="49" spans="1:19" ht="18" customHeight="1" thickTop="1">
      <c r="A49" s="244">
        <v>533000</v>
      </c>
      <c r="B49" s="235"/>
      <c r="C49" s="235"/>
      <c r="D49" s="235"/>
      <c r="E49" s="235"/>
      <c r="F49" s="235"/>
      <c r="G49" s="235"/>
      <c r="H49" s="235"/>
      <c r="I49" s="235"/>
      <c r="J49" s="231"/>
      <c r="K49" s="235"/>
      <c r="L49" s="235"/>
      <c r="M49" s="235"/>
      <c r="N49" s="251" t="s">
        <v>154</v>
      </c>
      <c r="O49" s="235"/>
      <c r="P49" s="235"/>
      <c r="Q49" s="235"/>
      <c r="R49" s="235"/>
      <c r="S49" s="235"/>
    </row>
    <row r="50" spans="1:19" ht="18" customHeight="1">
      <c r="A50" s="240">
        <v>330100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</row>
    <row r="51" spans="1:19" ht="18" customHeight="1">
      <c r="A51" s="240">
        <v>330200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153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</row>
    <row r="52" spans="1:19" ht="18" customHeight="1">
      <c r="A52" s="240">
        <v>330300</v>
      </c>
      <c r="B52" s="236" t="s">
        <v>153</v>
      </c>
      <c r="C52" s="236" t="s">
        <v>153</v>
      </c>
      <c r="D52" s="236" t="s">
        <v>153</v>
      </c>
      <c r="E52" s="236" t="s">
        <v>153</v>
      </c>
      <c r="F52" s="236" t="s">
        <v>153</v>
      </c>
      <c r="G52" s="236" t="s">
        <v>153</v>
      </c>
      <c r="H52" s="236" t="s">
        <v>153</v>
      </c>
      <c r="I52" s="236" t="s">
        <v>153</v>
      </c>
      <c r="J52" s="236" t="s">
        <v>153</v>
      </c>
      <c r="K52" s="236" t="s">
        <v>153</v>
      </c>
      <c r="L52" s="236" t="s">
        <v>153</v>
      </c>
      <c r="M52" s="236" t="s">
        <v>153</v>
      </c>
      <c r="N52" s="236" t="s">
        <v>153</v>
      </c>
      <c r="O52" s="236" t="s">
        <v>153</v>
      </c>
      <c r="P52" s="236" t="s">
        <v>153</v>
      </c>
      <c r="Q52" s="236" t="s">
        <v>153</v>
      </c>
      <c r="R52" s="236" t="s">
        <v>153</v>
      </c>
      <c r="S52" s="236" t="s">
        <v>153</v>
      </c>
    </row>
    <row r="53" spans="1:19" ht="18" customHeight="1">
      <c r="A53" s="240">
        <v>330400</v>
      </c>
      <c r="B53" s="236" t="s">
        <v>153</v>
      </c>
      <c r="C53" s="236" t="s">
        <v>153</v>
      </c>
      <c r="D53" s="236" t="s">
        <v>153</v>
      </c>
      <c r="E53" s="236" t="s">
        <v>153</v>
      </c>
      <c r="F53" s="236" t="s">
        <v>153</v>
      </c>
      <c r="G53" s="236" t="s">
        <v>153</v>
      </c>
      <c r="H53" s="236" t="s">
        <v>153</v>
      </c>
      <c r="I53" s="236" t="s">
        <v>153</v>
      </c>
      <c r="J53" s="236" t="s">
        <v>153</v>
      </c>
      <c r="K53" s="236" t="s">
        <v>153</v>
      </c>
      <c r="L53" s="236" t="s">
        <v>153</v>
      </c>
      <c r="M53" s="236" t="s">
        <v>153</v>
      </c>
      <c r="N53" s="236" t="s">
        <v>153</v>
      </c>
      <c r="O53" s="236" t="s">
        <v>153</v>
      </c>
      <c r="P53" s="236" t="s">
        <v>153</v>
      </c>
      <c r="Q53" s="236" t="s">
        <v>153</v>
      </c>
      <c r="R53" s="236" t="s">
        <v>153</v>
      </c>
      <c r="S53" s="236" t="s">
        <v>153</v>
      </c>
    </row>
    <row r="54" spans="1:19" ht="18" customHeight="1">
      <c r="A54" s="240">
        <v>330500</v>
      </c>
      <c r="B54" s="236" t="s">
        <v>153</v>
      </c>
      <c r="C54" s="236" t="s">
        <v>153</v>
      </c>
      <c r="D54" s="236" t="s">
        <v>153</v>
      </c>
      <c r="E54" s="236" t="s">
        <v>153</v>
      </c>
      <c r="F54" s="236" t="s">
        <v>153</v>
      </c>
      <c r="G54" s="236" t="s">
        <v>153</v>
      </c>
      <c r="H54" s="236" t="s">
        <v>153</v>
      </c>
      <c r="I54" s="236" t="s">
        <v>153</v>
      </c>
      <c r="J54" s="236" t="s">
        <v>153</v>
      </c>
      <c r="K54" s="236" t="s">
        <v>153</v>
      </c>
      <c r="L54" s="236" t="s">
        <v>153</v>
      </c>
      <c r="M54" s="236" t="s">
        <v>153</v>
      </c>
      <c r="N54" s="236" t="s">
        <v>153</v>
      </c>
      <c r="O54" s="236" t="s">
        <v>153</v>
      </c>
      <c r="P54" s="236" t="s">
        <v>139</v>
      </c>
      <c r="Q54" s="236" t="s">
        <v>153</v>
      </c>
      <c r="R54" s="236" t="s">
        <v>153</v>
      </c>
      <c r="S54" s="236" t="s">
        <v>139</v>
      </c>
    </row>
    <row r="55" spans="1:19" ht="18" customHeight="1">
      <c r="A55" s="240">
        <v>330600</v>
      </c>
      <c r="B55" s="236" t="s">
        <v>153</v>
      </c>
      <c r="C55" s="236" t="s">
        <v>153</v>
      </c>
      <c r="D55" s="236" t="s">
        <v>153</v>
      </c>
      <c r="E55" s="236" t="s">
        <v>153</v>
      </c>
      <c r="F55" s="236" t="s">
        <v>153</v>
      </c>
      <c r="G55" s="236" t="s">
        <v>153</v>
      </c>
      <c r="H55" s="236" t="s">
        <v>153</v>
      </c>
      <c r="I55" s="236" t="s">
        <v>153</v>
      </c>
      <c r="J55" s="236" t="s">
        <v>153</v>
      </c>
      <c r="K55" s="236" t="s">
        <v>153</v>
      </c>
      <c r="L55" s="236" t="s">
        <v>153</v>
      </c>
      <c r="M55" s="236" t="s">
        <v>153</v>
      </c>
      <c r="N55" s="236" t="s">
        <v>153</v>
      </c>
      <c r="O55" s="236" t="s">
        <v>153</v>
      </c>
      <c r="P55" s="236" t="s">
        <v>153</v>
      </c>
      <c r="Q55" s="236" t="s">
        <v>153</v>
      </c>
      <c r="R55" s="236" t="s">
        <v>153</v>
      </c>
      <c r="S55" s="236" t="s">
        <v>153</v>
      </c>
    </row>
    <row r="56" spans="1:19" ht="18" customHeight="1">
      <c r="A56" s="240">
        <v>330800</v>
      </c>
      <c r="B56" s="236" t="s">
        <v>153</v>
      </c>
      <c r="C56" s="236" t="s">
        <v>153</v>
      </c>
      <c r="D56" s="236" t="s">
        <v>153</v>
      </c>
      <c r="E56" s="236" t="s">
        <v>153</v>
      </c>
      <c r="F56" s="236" t="s">
        <v>153</v>
      </c>
      <c r="G56" s="236" t="s">
        <v>153</v>
      </c>
      <c r="H56" s="236" t="s">
        <v>153</v>
      </c>
      <c r="I56" s="236" t="s">
        <v>153</v>
      </c>
      <c r="J56" s="236" t="s">
        <v>153</v>
      </c>
      <c r="K56" s="236" t="s">
        <v>153</v>
      </c>
      <c r="L56" s="236" t="s">
        <v>153</v>
      </c>
      <c r="M56" s="236" t="s">
        <v>153</v>
      </c>
      <c r="N56" s="236" t="s">
        <v>153</v>
      </c>
      <c r="O56" s="236" t="s">
        <v>153</v>
      </c>
      <c r="P56" s="236" t="s">
        <v>153</v>
      </c>
      <c r="Q56" s="236" t="s">
        <v>153</v>
      </c>
      <c r="R56" s="236" t="s">
        <v>153</v>
      </c>
      <c r="S56" s="236" t="s">
        <v>153</v>
      </c>
    </row>
    <row r="57" spans="1:19" ht="18" customHeight="1">
      <c r="A57" s="240">
        <v>330900</v>
      </c>
      <c r="B57" s="236" t="s">
        <v>153</v>
      </c>
      <c r="C57" s="236" t="s">
        <v>153</v>
      </c>
      <c r="D57" s="236" t="s">
        <v>153</v>
      </c>
      <c r="E57" s="236" t="s">
        <v>153</v>
      </c>
      <c r="F57" s="236" t="s">
        <v>153</v>
      </c>
      <c r="G57" s="236" t="s">
        <v>153</v>
      </c>
      <c r="H57" s="236" t="s">
        <v>153</v>
      </c>
      <c r="I57" s="236" t="s">
        <v>153</v>
      </c>
      <c r="J57" s="236" t="s">
        <v>153</v>
      </c>
      <c r="K57" s="236" t="s">
        <v>153</v>
      </c>
      <c r="L57" s="236" t="s">
        <v>153</v>
      </c>
      <c r="M57" s="236" t="s">
        <v>153</v>
      </c>
      <c r="N57" s="236" t="s">
        <v>153</v>
      </c>
      <c r="O57" s="236" t="s">
        <v>153</v>
      </c>
      <c r="P57" s="236" t="s">
        <v>153</v>
      </c>
      <c r="Q57" s="236" t="s">
        <v>153</v>
      </c>
      <c r="R57" s="236" t="s">
        <v>153</v>
      </c>
      <c r="S57" s="236" t="s">
        <v>153</v>
      </c>
    </row>
    <row r="58" spans="1:19" ht="18" customHeight="1">
      <c r="A58" s="240">
        <v>331100</v>
      </c>
      <c r="B58" s="236" t="s">
        <v>153</v>
      </c>
      <c r="C58" s="236" t="s">
        <v>153</v>
      </c>
      <c r="D58" s="236" t="s">
        <v>153</v>
      </c>
      <c r="E58" s="236" t="s">
        <v>153</v>
      </c>
      <c r="F58" s="236" t="s">
        <v>153</v>
      </c>
      <c r="G58" s="236" t="s">
        <v>153</v>
      </c>
      <c r="H58" s="236" t="s">
        <v>153</v>
      </c>
      <c r="I58" s="236" t="s">
        <v>153</v>
      </c>
      <c r="J58" s="236" t="s">
        <v>153</v>
      </c>
      <c r="K58" s="236" t="s">
        <v>153</v>
      </c>
      <c r="L58" s="236" t="s">
        <v>153</v>
      </c>
      <c r="M58" s="236" t="s">
        <v>153</v>
      </c>
      <c r="N58" s="236" t="s">
        <v>153</v>
      </c>
      <c r="O58" s="236" t="s">
        <v>153</v>
      </c>
      <c r="P58" s="236" t="s">
        <v>153</v>
      </c>
      <c r="Q58" s="236" t="s">
        <v>153</v>
      </c>
      <c r="R58" s="236" t="s">
        <v>153</v>
      </c>
      <c r="S58" s="236" t="s">
        <v>153</v>
      </c>
    </row>
    <row r="59" spans="1:19" ht="18" customHeight="1">
      <c r="A59" s="240">
        <v>331300</v>
      </c>
      <c r="B59" s="236" t="s">
        <v>139</v>
      </c>
      <c r="C59" s="236" t="s">
        <v>139</v>
      </c>
      <c r="D59" s="236" t="s">
        <v>139</v>
      </c>
      <c r="E59" s="236" t="s">
        <v>139</v>
      </c>
      <c r="F59" s="236" t="s">
        <v>139</v>
      </c>
      <c r="G59" s="236" t="s">
        <v>139</v>
      </c>
      <c r="H59" s="236" t="s">
        <v>139</v>
      </c>
      <c r="I59" s="236" t="s">
        <v>139</v>
      </c>
      <c r="J59" s="236" t="s">
        <v>139</v>
      </c>
      <c r="K59" s="236" t="s">
        <v>139</v>
      </c>
      <c r="L59" s="236" t="s">
        <v>139</v>
      </c>
      <c r="M59" s="236" t="s">
        <v>139</v>
      </c>
      <c r="N59" s="236" t="s">
        <v>139</v>
      </c>
      <c r="O59" s="236" t="s">
        <v>139</v>
      </c>
      <c r="P59" s="236" t="s">
        <v>139</v>
      </c>
      <c r="Q59" s="236" t="s">
        <v>139</v>
      </c>
      <c r="R59" s="236" t="s">
        <v>139</v>
      </c>
      <c r="S59" s="236" t="s">
        <v>139</v>
      </c>
    </row>
    <row r="60" spans="1:19" ht="18" customHeight="1">
      <c r="A60" s="240">
        <v>331400</v>
      </c>
      <c r="B60" s="236" t="s">
        <v>153</v>
      </c>
      <c r="C60" s="236" t="s">
        <v>153</v>
      </c>
      <c r="D60" s="236" t="s">
        <v>153</v>
      </c>
      <c r="E60" s="236" t="s">
        <v>153</v>
      </c>
      <c r="F60" s="236" t="s">
        <v>153</v>
      </c>
      <c r="G60" s="236" t="s">
        <v>153</v>
      </c>
      <c r="H60" s="236" t="s">
        <v>153</v>
      </c>
      <c r="I60" s="236" t="s">
        <v>153</v>
      </c>
      <c r="J60" s="236" t="s">
        <v>153</v>
      </c>
      <c r="K60" s="236" t="s">
        <v>153</v>
      </c>
      <c r="L60" s="236" t="s">
        <v>153</v>
      </c>
      <c r="M60" s="236" t="s">
        <v>153</v>
      </c>
      <c r="N60" s="236" t="s">
        <v>153</v>
      </c>
      <c r="O60" s="236" t="s">
        <v>153</v>
      </c>
      <c r="P60" s="236" t="s">
        <v>153</v>
      </c>
      <c r="Q60" s="236" t="s">
        <v>153</v>
      </c>
      <c r="R60" s="236" t="s">
        <v>153</v>
      </c>
      <c r="S60" s="236" t="s">
        <v>153</v>
      </c>
    </row>
    <row r="61" spans="1:19" ht="18" customHeight="1">
      <c r="A61" s="240" t="s">
        <v>236</v>
      </c>
      <c r="B61" s="236" t="s">
        <v>153</v>
      </c>
      <c r="C61" s="236" t="s">
        <v>153</v>
      </c>
      <c r="D61" s="236" t="s">
        <v>153</v>
      </c>
      <c r="E61" s="236" t="s">
        <v>153</v>
      </c>
      <c r="F61" s="236" t="s">
        <v>153</v>
      </c>
      <c r="G61" s="236" t="s">
        <v>153</v>
      </c>
      <c r="H61" s="236" t="s">
        <v>153</v>
      </c>
      <c r="I61" s="236" t="s">
        <v>153</v>
      </c>
      <c r="J61" s="236" t="s">
        <v>153</v>
      </c>
      <c r="K61" s="236" t="s">
        <v>153</v>
      </c>
      <c r="L61" s="236" t="s">
        <v>153</v>
      </c>
      <c r="M61" s="236" t="s">
        <v>153</v>
      </c>
      <c r="N61" s="236" t="s">
        <v>153</v>
      </c>
      <c r="O61" s="236" t="s">
        <v>153</v>
      </c>
      <c r="P61" s="236" t="s">
        <v>153</v>
      </c>
      <c r="Q61" s="236" t="s">
        <v>153</v>
      </c>
      <c r="R61" s="236" t="s">
        <v>153</v>
      </c>
      <c r="S61" s="236" t="s">
        <v>153</v>
      </c>
    </row>
    <row r="62" spans="1:19" ht="18" customHeight="1" thickBot="1">
      <c r="A62" s="246" t="s">
        <v>118</v>
      </c>
      <c r="B62" s="243" t="s">
        <v>153</v>
      </c>
      <c r="C62" s="243" t="s">
        <v>153</v>
      </c>
      <c r="D62" s="243" t="s">
        <v>153</v>
      </c>
      <c r="E62" s="243" t="s">
        <v>153</v>
      </c>
      <c r="F62" s="243" t="s">
        <v>153</v>
      </c>
      <c r="G62" s="243" t="s">
        <v>153</v>
      </c>
      <c r="H62" s="243" t="s">
        <v>153</v>
      </c>
      <c r="I62" s="243" t="s">
        <v>153</v>
      </c>
      <c r="J62" s="243" t="s">
        <v>153</v>
      </c>
      <c r="K62" s="243" t="s">
        <v>153</v>
      </c>
      <c r="L62" s="243" t="s">
        <v>153</v>
      </c>
      <c r="M62" s="243" t="s">
        <v>153</v>
      </c>
      <c r="N62" s="243" t="s">
        <v>153</v>
      </c>
      <c r="O62" s="243" t="s">
        <v>153</v>
      </c>
      <c r="P62" s="243" t="s">
        <v>153</v>
      </c>
      <c r="Q62" s="243" t="s">
        <v>153</v>
      </c>
      <c r="R62" s="243" t="s">
        <v>153</v>
      </c>
      <c r="S62" s="236" t="s">
        <v>153</v>
      </c>
    </row>
    <row r="63" ht="19.5" thickTop="1"/>
  </sheetData>
  <sheetProtection/>
  <mergeCells count="15">
    <mergeCell ref="S32:S33"/>
    <mergeCell ref="N1:O1"/>
    <mergeCell ref="P1:Q1"/>
    <mergeCell ref="S1:S2"/>
    <mergeCell ref="B32:C32"/>
    <mergeCell ref="D32:E32"/>
    <mergeCell ref="F32:G32"/>
    <mergeCell ref="J32:K32"/>
    <mergeCell ref="L32:M32"/>
    <mergeCell ref="N32:O32"/>
    <mergeCell ref="B1:C1"/>
    <mergeCell ref="D1:E1"/>
    <mergeCell ref="F1:G1"/>
    <mergeCell ref="J1:L1"/>
    <mergeCell ref="P32:Q32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2017-03-07T07:58:07Z</cp:lastPrinted>
  <dcterms:created xsi:type="dcterms:W3CDTF">2003-11-15T09:12:45Z</dcterms:created>
  <dcterms:modified xsi:type="dcterms:W3CDTF">2017-03-07T07:58:12Z</dcterms:modified>
  <cp:category/>
  <cp:version/>
  <cp:contentType/>
  <cp:contentStatus/>
</cp:coreProperties>
</file>