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400" windowHeight="8910" tabRatio="412" firstSheet="1" activeTab="5"/>
  </bookViews>
  <sheets>
    <sheet name="งบทดลอง" sheetId="1" r:id="rId1"/>
    <sheet name="รับจริงประกอบ" sheetId="2" r:id="rId2"/>
    <sheet name="Sheet1" sheetId="3" r:id="rId3"/>
    <sheet name="เงินรับฝาก" sheetId="4" r:id="rId4"/>
    <sheet name="รายจ่ายค้างจ่าย" sheetId="5" r:id="rId5"/>
    <sheet name="กระทบยอดธนาคาร" sheetId="6" r:id="rId6"/>
    <sheet name="งบรับ - จ่ายเงินสด" sheetId="7" r:id="rId7"/>
    <sheet name="กระดาษทำการ 1" sheetId="8" r:id="rId8"/>
    <sheet name="กระดาษทำการ 2" sheetId="9" r:id="rId9"/>
    <sheet name="กระดาษทำการ 3" sheetId="10" r:id="rId10"/>
    <sheet name="กระดาษทำการ 4" sheetId="11" r:id="rId11"/>
    <sheet name="งบประมาณคงเหลือ 1" sheetId="12" r:id="rId12"/>
    <sheet name="งบประมาณคงเหลือ 2" sheetId="13" r:id="rId13"/>
    <sheet name="งบประมาณคงเหลือ 3" sheetId="14" r:id="rId14"/>
    <sheet name="งบประมาณคงเหลือ 4" sheetId="15" r:id="rId15"/>
    <sheet name="กระทบยอดโอน" sheetId="16" r:id="rId16"/>
  </sheets>
  <definedNames>
    <definedName name="_xlnm.Print_Area" localSheetId="3">'เงินรับฝาก'!$A$1:$G$32</definedName>
  </definedNames>
  <calcPr fullCalcOnLoad="1"/>
</workbook>
</file>

<file path=xl/comments13.xml><?xml version="1.0" encoding="utf-8"?>
<comments xmlns="http://schemas.openxmlformats.org/spreadsheetml/2006/main">
  <authors>
    <author>Registered</author>
  </authors>
  <commentList>
    <comment ref="U1" authorId="0">
      <text>
        <r>
          <rPr>
            <b/>
            <sz val="8"/>
            <rFont val="Tahoma"/>
            <family val="2"/>
          </rPr>
          <t>Registered: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Registered</author>
  </authors>
  <commentList>
    <comment ref="S1" authorId="0">
      <text>
        <r>
          <rPr>
            <b/>
            <sz val="8"/>
            <rFont val="Tahoma"/>
            <family val="2"/>
          </rPr>
          <t>Registered:</t>
        </r>
        <r>
          <rPr>
            <sz val="8"/>
            <rFont val="Tahoma"/>
            <family val="2"/>
          </rPr>
          <t xml:space="preserve">
</t>
        </r>
      </text>
    </comment>
    <comment ref="S32" authorId="0">
      <text>
        <r>
          <rPr>
            <b/>
            <sz val="8"/>
            <rFont val="Tahoma"/>
            <family val="2"/>
          </rPr>
          <t>Registered:</t>
        </r>
        <r>
          <rPr>
            <sz val="8"/>
            <rFont val="Tahoma"/>
            <family val="2"/>
          </rPr>
          <t xml:space="preserve">
</t>
        </r>
      </text>
    </comment>
    <comment ref="S64" authorId="0">
      <text>
        <r>
          <rPr>
            <b/>
            <sz val="8"/>
            <rFont val="Tahoma"/>
            <family val="2"/>
          </rPr>
          <t>Registered: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<sst xmlns="http://schemas.openxmlformats.org/spreadsheetml/2006/main" count="6560" uniqueCount="347">
  <si>
    <t>ประมาณการ</t>
  </si>
  <si>
    <t>บาท</t>
  </si>
  <si>
    <t>จนถึงปัจจุบัน</t>
  </si>
  <si>
    <t>เกิดขึ้นจริง</t>
  </si>
  <si>
    <t>รายการ</t>
  </si>
  <si>
    <t>รหัส</t>
  </si>
  <si>
    <t>บัญชี</t>
  </si>
  <si>
    <t>เดือนนี้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</si>
  <si>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</si>
  <si>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</si>
  <si>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</si>
  <si>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</si>
  <si>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</si>
  <si>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</si>
  <si>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</si>
  <si>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</si>
  <si>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</t>
  </si>
  <si>
    <t>รวมรายรับ</t>
  </si>
  <si>
    <t>รายจ่าย</t>
  </si>
  <si>
    <t>งบกลาง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</si>
  <si>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</si>
  <si>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</si>
  <si>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</si>
  <si>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</si>
  <si>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</si>
  <si>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</si>
  <si>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เงินสะสม</t>
  </si>
  <si>
    <t>ลูกหนี้เงินยืม เงินงบประมาณ</t>
  </si>
  <si>
    <t>รวมรายจ่าย</t>
  </si>
  <si>
    <t>สูงกว่า</t>
  </si>
  <si>
    <t>รายรับ                          รายจ่าย</t>
  </si>
  <si>
    <t>(ต่ำกว่า)</t>
  </si>
  <si>
    <t>ยอดยกไป</t>
  </si>
  <si>
    <t>ลูกหนี้-เงินยืมเงินงบประมาณ</t>
  </si>
  <si>
    <t>รายจ่ายอื่น</t>
  </si>
  <si>
    <t>รายจ่ายค้างจ่าย</t>
  </si>
  <si>
    <t>งบทดลอง</t>
  </si>
  <si>
    <t>รหัสบัญชี</t>
  </si>
  <si>
    <t>เดบิท</t>
  </si>
  <si>
    <t>เครดิต</t>
  </si>
  <si>
    <t>ลูกหนี้เงินยืมเงินงบประมาณ</t>
  </si>
  <si>
    <t>ทุนสำรองเงินสะสม</t>
  </si>
  <si>
    <t>รับจริง</t>
  </si>
  <si>
    <t>รายได้จัดเก็บเอง</t>
  </si>
  <si>
    <t>หมวดภาษีอากร</t>
  </si>
  <si>
    <t>(1) ภาษีโรงเรือนและที่ดิน</t>
  </si>
  <si>
    <t>(2) ภาษีบำรุงท้องที่</t>
  </si>
  <si>
    <t>(3) ภาษีป้าย</t>
  </si>
  <si>
    <t>รวม</t>
  </si>
  <si>
    <t>หมวดค่าธรรมเนียม ค่าปรับและใบอนุญาต</t>
  </si>
  <si>
    <t>(1) ค่าธรรมเนียมเกี่ยวกับควบคุมการฆ่าสัตว์และจำหน่ายเนื้อสัตว์</t>
  </si>
  <si>
    <t>(2) ค่าธรรมเนียมเกี่ยวกับใบอนุญาตการขายสุรา</t>
  </si>
  <si>
    <t>(3) ค่าธรรมเนียมเกี่ยวกับใบอนุญาตการพนัน</t>
  </si>
  <si>
    <t>หมวดรายได้จากทรัพย์สิน</t>
  </si>
  <si>
    <t>(1)  ดอกเบี้ยเงินฝากธนาคาร</t>
  </si>
  <si>
    <t>หมวดรายได้เบ็ดเตล็ด</t>
  </si>
  <si>
    <t>(1) ค่าขายแบบแปลน</t>
  </si>
  <si>
    <t>(2) รายได้เบ็ดเตล็ดอื่น ๆ</t>
  </si>
  <si>
    <t>รายได้ที่รัฐบาลเก็บแล้วจัดสรรให้องค์กรปกครองส่วน</t>
  </si>
  <si>
    <t>ท้องถิ่น หมวดภาษีจัดสรร</t>
  </si>
  <si>
    <t>(1) ภาษีและค่าธรรมเนียมรถยนต์หรือล้อเลื่อน</t>
  </si>
  <si>
    <t>รายได้ที่รัฐบาลอุดหนุนให้องค์กรปกครองส่วนท้องถิ่น</t>
  </si>
  <si>
    <t>หมวดเงินอุดหนุน</t>
  </si>
  <si>
    <t>(1) เงินอุดหนุนทั่วไป (อบต.)</t>
  </si>
  <si>
    <t>รับ</t>
  </si>
  <si>
    <t>จ่าย</t>
  </si>
  <si>
    <t>ค่าใช้จ่ายในการจัดเก็บ ภบท. 5%</t>
  </si>
  <si>
    <t>ธนาคาร  ธ.ก.ส.  สาขา  หัวไทร</t>
  </si>
  <si>
    <t xml:space="preserve">       งบกระทบยอดเงินฝากธนาคาร</t>
  </si>
  <si>
    <t>ยอดคงเหลือตามรายงานธนาคาร   ณ    วันที่</t>
  </si>
  <si>
    <t>วันที่ลงบัญชี</t>
  </si>
  <si>
    <t>วันที่ฝากธนาคาร</t>
  </si>
  <si>
    <t>จำนวนเงิน</t>
  </si>
  <si>
    <t>หัก: เช็คจ่ายที่ผู้รับยังไม่นำมาขึ้นเงินกับธนาคาร</t>
  </si>
  <si>
    <t>วันที่</t>
  </si>
  <si>
    <t>เช็คเลขที่</t>
  </si>
  <si>
    <t xml:space="preserve">บวก: หรือ (หัก) รายการกระทบยอดอื่นๆ </t>
  </si>
  <si>
    <t xml:space="preserve">ยอดคงเหลือตามบัญชี    </t>
  </si>
  <si>
    <t>ผู้จัดทำ</t>
  </si>
  <si>
    <t>ผู้ตรวจสอบ</t>
  </si>
  <si>
    <t>ลูกหนี้ภาษีบำรุงท้องที่</t>
  </si>
  <si>
    <t>ลูกหนี้-ภาษีบำรุงท้องที่</t>
  </si>
  <si>
    <t>รายได้ที่รัฐบาลอุดหนุนให้โดยระบุวัตถุประสงค์</t>
  </si>
  <si>
    <t>รวมทั้งสิ้น</t>
  </si>
  <si>
    <t xml:space="preserve">   </t>
  </si>
  <si>
    <t>เงินเดือน (ฝ่ายการเมือง)</t>
  </si>
  <si>
    <t>เงินเดือน (ฝ่ายประจำ)</t>
  </si>
  <si>
    <t>(3) ภาษีมูลค่าเพิ่ม 1 ใน 9</t>
  </si>
  <si>
    <t>(2) ภาษีมูลค่าเพิ่ม พ.ร.บ.กำหนดแผนฯ</t>
  </si>
  <si>
    <t>(4) ภาษีธุรกิจเฉพาะ</t>
  </si>
  <si>
    <t>(5) ภาษีสุรา</t>
  </si>
  <si>
    <t>(6) ภาษีสรรพสามิต</t>
  </si>
  <si>
    <t>(7) ค่าภาคหลวงแร่</t>
  </si>
  <si>
    <t>(8) ค่าภาคหลวงปิโตรเลียม</t>
  </si>
  <si>
    <t>(9) ค่าธรรมเนียมจดทะเบียนสิทธิและนิติกรรมที่ดิน</t>
  </si>
  <si>
    <t>รวมตั้งแต่ต้นปี</t>
  </si>
  <si>
    <t>เงินเดือน(ฝ่ายการเมือง)</t>
  </si>
  <si>
    <t>ส่วนลดในการจัดเก็บ ภบท. 6%</t>
  </si>
  <si>
    <t>บวก  :   เงินฝากระหว่างทาง</t>
  </si>
  <si>
    <t>ภาษีหน้าฎีกา</t>
  </si>
  <si>
    <t>(ลงชื่อ).........................................            (ลงชื่อ)...............................................         (ลงชื่อ).............................................</t>
  </si>
  <si>
    <r>
      <t xml:space="preserve">รายละเอียด </t>
    </r>
    <r>
      <rPr>
        <b/>
        <sz val="16"/>
        <rFont val="Browallia New"/>
        <family val="2"/>
      </rPr>
      <t xml:space="preserve"> </t>
    </r>
    <r>
      <rPr>
        <sz val="16"/>
        <rFont val="Browallia New"/>
        <family val="2"/>
      </rPr>
      <t>รายการที่ยังไม่ลงบัญชี</t>
    </r>
  </si>
  <si>
    <t>วันที่เงินเข้าบัญชี</t>
  </si>
  <si>
    <t>(ลงชื่อ)....…….....……...วันที่ 31  ตุลาคม  2555</t>
  </si>
  <si>
    <t>องค์การบริหารส่วนตำบลทรายขาว</t>
  </si>
  <si>
    <t>เงินฝาก ธกส.  715-2-41557-0         ประเภท  - ออมทรัพย์</t>
  </si>
  <si>
    <t>เงินฝาก ธกส.  715-2-46783-6         ประเภท  - ออมทรัพย์</t>
  </si>
  <si>
    <t>เงินฝาก ธกส.  715-2-43951-2         ประเภท  - ออมทรัพย์</t>
  </si>
  <si>
    <t>เงินฝาก ธนาคารกรุงไทย 826-0-03206-6 ประเภท  - ออมทรัพย์</t>
  </si>
  <si>
    <t>เงินฝาก ธนาคารกรุงไทย 826-6-00852-3ประเภท-กระแสรายวัน</t>
  </si>
  <si>
    <t>(2) ค่ารับรองสำเนาและถ่ายเอกสาร</t>
  </si>
  <si>
    <t xml:space="preserve"> -</t>
  </si>
  <si>
    <t xml:space="preserve">                 -</t>
  </si>
  <si>
    <t>เลขที่บัญชี      715-2-41557-0</t>
  </si>
  <si>
    <t>ธนาคารกรุงไทย  สาขา  เชียรใหญ่</t>
  </si>
  <si>
    <t>เลขที่บัญชี      826-0-03206-6</t>
  </si>
  <si>
    <t>(7) ค่าภาคหลวง</t>
  </si>
  <si>
    <t>เงินอุดหนุนระบุวัตถุประสงค์</t>
  </si>
  <si>
    <t xml:space="preserve">ตำแหน่ง  ผู้อำนวยการกองคลัง       </t>
  </si>
  <si>
    <t>(ลงชื่อ).........................................              (ลงชื่อ)...............................................                  (ลงชื่อ).............................................</t>
  </si>
  <si>
    <t xml:space="preserve">           (นางกัลยา  ชุมทอง)                                 (นางจันทนา  คงเกตุ)                                     (นายสุรินทร์   สงหนู)</t>
  </si>
  <si>
    <t xml:space="preserve">          ผู้อำนวยการกองคลัง                  ปลัดองค์การบริหารส่วนตำบลทรายขาว            นายกองค์การบริหารส่วนตำบลทรายขาว</t>
  </si>
  <si>
    <t>องค์การบริหารส่วนตำบลทรายขาว  อำเภอหัวไทร  จังหวัดนครศรีธรรมราช</t>
  </si>
  <si>
    <t>รับตั้งแต่ต้นปี</t>
  </si>
  <si>
    <t>ตำแหน่ง  นักวิชาการเงินและบัญชี</t>
  </si>
  <si>
    <t>-</t>
  </si>
  <si>
    <t xml:space="preserve"> </t>
  </si>
  <si>
    <t xml:space="preserve">             (นางกัลยา  ชุมทอง)</t>
  </si>
  <si>
    <t>00120</t>
  </si>
  <si>
    <t>00210</t>
  </si>
  <si>
    <t>00220</t>
  </si>
  <si>
    <t>00230</t>
  </si>
  <si>
    <t>00240</t>
  </si>
  <si>
    <t>00250</t>
  </si>
  <si>
    <t>00260</t>
  </si>
  <si>
    <t>00320</t>
  </si>
  <si>
    <t>00410</t>
  </si>
  <si>
    <t>(10) ภาษีจัดสรรอื่น</t>
  </si>
  <si>
    <t>14  สิงหาคม  2556</t>
  </si>
  <si>
    <t>(ลงชื่อ)………………………วันที่  14  สิงหาคม  2556</t>
  </si>
  <si>
    <t>เลขที่บัญชี      826-6-00852-3</t>
  </si>
  <si>
    <t xml:space="preserve">  ณ  วันที่   14  สิงหาคม  2556</t>
  </si>
  <si>
    <t>ตำแหน่ง  ผู้อำนวยการกองคลัง</t>
  </si>
  <si>
    <t>(4)  ค่าธรรมเนียมการควบคุมอาคาร</t>
  </si>
  <si>
    <t>เงินสมทบกองทุนประกันสังคม</t>
  </si>
  <si>
    <t xml:space="preserve">  ณ  วันที่  31  มีนาคม  2557</t>
  </si>
  <si>
    <t>(ลงชื่อ)....…….....……...วันที่   31  มีนาคม  2557</t>
  </si>
  <si>
    <t>(ลงชื่อ)………………………วันที่   31   มีนาคม  2557</t>
  </si>
  <si>
    <t>เลขที่บัญชี      715-2-46783-6</t>
  </si>
  <si>
    <t>เลขที่บัญชี      715-2-43951-2</t>
  </si>
  <si>
    <t>ค่ารักษาพยาบาล</t>
  </si>
  <si>
    <t>รายจ่ายค้างจ่ายระหว่างดำเนินการ</t>
  </si>
  <si>
    <t>เงินรอคืนจังหวัด</t>
  </si>
  <si>
    <t>หมวดเงินอุดหนุนเฉพาะกิจ</t>
  </si>
  <si>
    <t>ลูกหนี้เงินทุนโครงการเศรษฐกิจชุมชน</t>
  </si>
  <si>
    <t>เงินอุดหนุนระบุ</t>
  </si>
  <si>
    <t>วัตถุประสงค์/</t>
  </si>
  <si>
    <t>เฉพาะกิจ (บาท)</t>
  </si>
  <si>
    <t>(บาท)</t>
  </si>
  <si>
    <r>
      <t>รายรับ</t>
    </r>
    <r>
      <rPr>
        <b/>
        <sz val="14"/>
        <rFont val="TH SarabunPSK"/>
        <family val="2"/>
      </rPr>
      <t xml:space="preserve"> </t>
    </r>
  </si>
  <si>
    <t>ที่เกิดขึ้นจริง</t>
  </si>
  <si>
    <t>ลูกหนี้-เงินทุนโครงการเศรษฐกิจชุมชน</t>
  </si>
  <si>
    <t xml:space="preserve">    (ลงชื่อ)………………………..                                   (ลงชื่อ)……………………………                                       (ลงชื่อ)……………………………...</t>
  </si>
  <si>
    <t xml:space="preserve">            (นางกัลยา  ชุมทอง)                                        (นางจันทนา  คงเกตุ)                                                (นายสุรินทร์   สงหนู)</t>
  </si>
  <si>
    <t xml:space="preserve">            ผู้อำนวยการกองคลัง                             ปลัดองค์การบริหารส่วนตำบลทรายขาว                   นายกองค์การบริหารส่วนตำบลทรายขาว</t>
  </si>
  <si>
    <t>เงินรับฝากเศรษฐกิจชุมชน</t>
  </si>
  <si>
    <t>รายได้จากรัฐบาลค้างรับ</t>
  </si>
  <si>
    <t xml:space="preserve">       (ลงชื่อ)………………………..                       (ลงชื่อ)……………………………                           (ลงชื่อ)……………………………...</t>
  </si>
  <si>
    <t xml:space="preserve">                (นางกัลยา  ชุมทอง)                         (นางจันทนา  คงเกตุ)                                    (นายสุรินทร์    สงหนู)</t>
  </si>
  <si>
    <t xml:space="preserve">               ผู้อำนวยการกองคลัง                 ปลัดองค์การบริหารส่วนตำบลทรายขาว              นายกองค์การบริหารส่วนตำบลทรายขาว</t>
  </si>
  <si>
    <t>(5)  ค่าธรรมเนียมเก็บขนขยะมูลฝอย</t>
  </si>
  <si>
    <t>(6) ค่าธรรมเนียมจดทะเบียนพาณิชย์</t>
  </si>
  <si>
    <t>(12) ค่าใบอนุญาตให้ตั้งตลาดเอกชน</t>
  </si>
  <si>
    <t>(13) ค่าใบอนุญาตก่อสร้างอาคาร</t>
  </si>
  <si>
    <t>(14) ค่าใบอนุญาตอื่นๆ</t>
  </si>
  <si>
    <t>ลูกหนี้เงินสะสม</t>
  </si>
  <si>
    <t>เจ้าหนี้เงินสะสม</t>
  </si>
  <si>
    <t xml:space="preserve">        (นางกัลยา  ชุมทอง)                            (นางจันทนา  คงเกตุ)                                    (นายสุรินทร์   สงหนู)</t>
  </si>
  <si>
    <t xml:space="preserve">          ผู้อำนวยการกองคลัง               ปลัดองค์การบริหารส่วนตำบลทรายขาว      นายกองค์การบริหารส่วนตำบลทรายขาว</t>
  </si>
  <si>
    <t>กระดาษทำการกระทบยอด</t>
  </si>
  <si>
    <t xml:space="preserve">      รายจ่ายตามงบประมาณ  (จ่ายจากเงินรายรับ)</t>
  </si>
  <si>
    <t>แผนงาน/งาน</t>
  </si>
  <si>
    <t>00110</t>
  </si>
  <si>
    <t xml:space="preserve">  หมวด/ประเภท    รายจ่าย</t>
  </si>
  <si>
    <t>00111</t>
  </si>
  <si>
    <t>00113</t>
  </si>
  <si>
    <t>00121</t>
  </si>
  <si>
    <t>00123</t>
  </si>
  <si>
    <t>00211</t>
  </si>
  <si>
    <t>00212</t>
  </si>
  <si>
    <t>00221</t>
  </si>
  <si>
    <t>00223</t>
  </si>
  <si>
    <t>00232</t>
  </si>
  <si>
    <t>00241</t>
  </si>
  <si>
    <t>00242</t>
  </si>
  <si>
    <t>00251</t>
  </si>
  <si>
    <t>00252</t>
  </si>
  <si>
    <t>00262</t>
  </si>
  <si>
    <t>00263</t>
  </si>
  <si>
    <t>00321</t>
  </si>
  <si>
    <t>00322</t>
  </si>
  <si>
    <t>00411</t>
  </si>
  <si>
    <t>รวมเดือนนี้</t>
  </si>
  <si>
    <t xml:space="preserve">      รายจ่ายตามงบประมาณ  (จ่ายจากเงินสะสม)</t>
  </si>
  <si>
    <t>หมวด/ประเภทรายจ่าย</t>
  </si>
  <si>
    <t xml:space="preserve">   รวม</t>
  </si>
  <si>
    <t xml:space="preserve">   หมวด/ประเภท</t>
  </si>
  <si>
    <t>00213</t>
  </si>
  <si>
    <t>(ลงชื่อ).............................................</t>
  </si>
  <si>
    <t>(ลงชื่อ)...........................................</t>
  </si>
  <si>
    <t>(ลงชื่อ)........................................</t>
  </si>
  <si>
    <t xml:space="preserve">           (นางจันทนา     คงเกตุ)</t>
  </si>
  <si>
    <t xml:space="preserve">            (นายสุรินทร์   สงหนู)</t>
  </si>
  <si>
    <t xml:space="preserve">            ผู้อำนวยการกองคลัง</t>
  </si>
  <si>
    <t xml:space="preserve">  ปลัดองค์การบริหารส่วนตำบล</t>
  </si>
  <si>
    <t>นายกองค์การบริหารส่วนตำบลทรายขาว</t>
  </si>
  <si>
    <t xml:space="preserve">         (นางจันทนา     คงเกตุ)</t>
  </si>
  <si>
    <t xml:space="preserve">        (นางจันทนา     คงเกตุ)</t>
  </si>
  <si>
    <t xml:space="preserve">          (นายสุรินทร์   สงหนู)</t>
  </si>
  <si>
    <t>งบประมาณคงเหลือ</t>
  </si>
  <si>
    <t>00244</t>
  </si>
  <si>
    <t>การโอนงบประมาณรายจ่าย</t>
  </si>
  <si>
    <t>โอนงบประมาณ  เพิ่ม  +</t>
  </si>
  <si>
    <t>โอนงบประมาณ  (ลด)  -</t>
  </si>
  <si>
    <t xml:space="preserve">            (นางกัลยา  ชุมทอง)</t>
  </si>
  <si>
    <t>(7) ค่าธรรมเนียมอื่น ๆ</t>
  </si>
  <si>
    <t>(8) ค่าปรับผู้กระทำผิดกฎหมายจราจรทางบก</t>
  </si>
  <si>
    <t>(9) ค่าปรับผิดสัญญา</t>
  </si>
  <si>
    <t>(10) ค่าใบอนุญาตประกอบการค้าสำหรับกิจการที่เป็นอันตรายต่อสุขภาพ</t>
  </si>
  <si>
    <t>(11) ค่าใบอนุญาตจัดตั้งสถานที่จำหน่ายอาหารหรือสะสมอาหาร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</si>
  <si>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</si>
  <si>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เงินฝาก ธนาคารออมสิน 020170210718  ประเภท - เผื่อเรียก</t>
  </si>
  <si>
    <t xml:space="preserve">    </t>
  </si>
  <si>
    <t>0155656</t>
  </si>
  <si>
    <t xml:space="preserve">  ณ  วันที่ 31  กรกฎาคม  2559</t>
  </si>
  <si>
    <t>(ลงชื่อ)....…….....……...วันที่  31  กรกฎาคม  2559</t>
  </si>
  <si>
    <t>(ลงชื่อ)………………………วันที่ 31  กรกฎาคม 2559</t>
  </si>
  <si>
    <t>องค์การบริหารส่วนตำบลทรายขาว  อำเภอหัวไทร จังหวัดนครศรีธรรมราช</t>
  </si>
  <si>
    <t>รายละเอียด  ประกอบงบทดลองและรายงานรับ - จ่ายเงิน</t>
  </si>
  <si>
    <t>หมวดที่จ่าย</t>
  </si>
  <si>
    <t>รายจ่ายค้างจ่าย  (หมายเหตุ 2)</t>
  </si>
  <si>
    <t>รายจ่ายค้างจ่าย  (หมายเหตุ  2)</t>
  </si>
  <si>
    <t>บัญชีค่าตอบแทน</t>
  </si>
  <si>
    <t>บัญชีค่าใช้สอย</t>
  </si>
  <si>
    <t>บัญชีค่าวัสดุ</t>
  </si>
  <si>
    <t>บัญชีค่าที่ดินและสิ่งก่อสร้าง</t>
  </si>
  <si>
    <t>บัญชีรายจ่ายอื่น</t>
  </si>
  <si>
    <t>(20,000)</t>
  </si>
  <si>
    <t>20,000</t>
  </si>
  <si>
    <t>เงินรับฝาก  (หมายเหตุ 3)</t>
  </si>
  <si>
    <t>เงินรายรับ  (หมายเหตุ  1)</t>
  </si>
  <si>
    <t>รายละเอียด  ประกอบงบทดลอง</t>
  </si>
  <si>
    <t xml:space="preserve">                           บัญชีภาษีหัก ณ ที่จ่าย</t>
  </si>
  <si>
    <t xml:space="preserve">                           บัญชีเงินประกันสัญญา</t>
  </si>
  <si>
    <t xml:space="preserve">                           บัญชีค่าใช้จ่ายในการจัดเก็บ ภบท. 5%</t>
  </si>
  <si>
    <t xml:space="preserve">                           บัญชีส่วนลดในการจัดเก็บ ภบท. 6%</t>
  </si>
  <si>
    <t xml:space="preserve">                           บัญชีเงินเศรษฐกิจชุมชน</t>
  </si>
  <si>
    <t xml:space="preserve">                           บัญชีเงินรอคืนจังหวัด</t>
  </si>
  <si>
    <t xml:space="preserve">                           บัญชีเงินสมทบกองทุนประกันสังคม</t>
  </si>
  <si>
    <t xml:space="preserve">                           บัญชีค่ารักษาพยาบาล</t>
  </si>
  <si>
    <t xml:space="preserve">             หมวดที่จ่าย</t>
  </si>
  <si>
    <t xml:space="preserve">             บัญชีเงินรับฝาก   (หมายเหตุ  3)</t>
  </si>
  <si>
    <t>(ลงชื่อ).....................................            (ลงชื่อ)....................................         (ลงชื่อ).....................................</t>
  </si>
  <si>
    <t xml:space="preserve">       ผู้อำนวยการกองคลัง      ปลัดองค์การบริหารส่วนตำบลทรายขาว นายกองค์การบริหารส่วนตำบลทรายขาว</t>
  </si>
  <si>
    <t xml:space="preserve">      (นางกัลยา  ชุมทอง)                        (นางจันทนา  คงเกตุ)                  (นายสุรินทร์   สงหนู)</t>
  </si>
  <si>
    <t xml:space="preserve">     ผู้อำนวยการกองคลัง      ปลัดองค์การบริหารส่วนตำบลทรายขาว      นายกองค์การบริหารส่วนตำบลทรายขาว</t>
  </si>
  <si>
    <t>เงินรับฝาก  (หมายเหตุ  3)</t>
  </si>
  <si>
    <t xml:space="preserve">    องค์การบริหารส่วนตำบลทรายขาว อำเภอหัวไทร    จังหวัดนครศรีธรรมราช</t>
  </si>
  <si>
    <t>รายงาน  รับ - จ่ายเงิน</t>
  </si>
  <si>
    <t>เงินรับฝาก (หมายเหตุ 3)</t>
  </si>
  <si>
    <t>รายละเอียด  ประกอบรายงาน  รับ - จ่ายเงิน</t>
  </si>
  <si>
    <t>(ลงชื่อ).................................   (ลงชื่อ).........................................              (ลงชื่อ).........................................</t>
  </si>
  <si>
    <t xml:space="preserve">       (นางกัลยา  ชุมทอง)                (นางจันทนา  คงเกตุ)                                 (นายสุรินทร์    สงหนู)</t>
  </si>
  <si>
    <t>รายรับจริงประกอบงบทดลองและรายงานรับ - จ่ายเงิน</t>
  </si>
  <si>
    <t xml:space="preserve">                                                    องค์การบริหารส่วนตำบลทรายขาว                                 หมายเหตุ  1</t>
  </si>
  <si>
    <t>(ลงชื่อ)………………………..                       (ลงชื่อ)……………………………                           (ลงชื่อ)……………………………...</t>
  </si>
  <si>
    <t xml:space="preserve">       ผู้อำนวยการกองคลัง             ปลัดองค์การบริหารส่วนตำบลทรายขาว              นายกองค์การบริหารส่วนตำบลทรายขาว</t>
  </si>
  <si>
    <t xml:space="preserve">       (นางกัลยา  ชุมทอง)                             (นางจันทนา  คงเกตุ)                                  (นายสุรินทร์    สงหนู)</t>
  </si>
  <si>
    <t>เงินประกันสัญญา</t>
  </si>
  <si>
    <t>ภาษีหัก ณ ที่จ่าย</t>
  </si>
  <si>
    <t>(350,000)</t>
  </si>
  <si>
    <t>350,000</t>
  </si>
  <si>
    <t>(22,000)</t>
  </si>
  <si>
    <t>(16,000)</t>
  </si>
  <si>
    <t>16,000</t>
  </si>
  <si>
    <t xml:space="preserve">                                                              องค์การบริหารส่วนตำบลทรายขาว                          หมายเหตุ  1</t>
  </si>
  <si>
    <t>11012003</t>
  </si>
  <si>
    <t>11012001</t>
  </si>
  <si>
    <t>11041000</t>
  </si>
  <si>
    <t>11042000</t>
  </si>
  <si>
    <t>11043002</t>
  </si>
  <si>
    <t>11045000</t>
  </si>
  <si>
    <t>19040000</t>
  </si>
  <si>
    <t>51100000</t>
  </si>
  <si>
    <t>52100000</t>
  </si>
  <si>
    <t>52200000</t>
  </si>
  <si>
    <t>53100000</t>
  </si>
  <si>
    <t>53200000</t>
  </si>
  <si>
    <t>53300000</t>
  </si>
  <si>
    <t>53400000</t>
  </si>
  <si>
    <t>54100000</t>
  </si>
  <si>
    <t>54200000</t>
  </si>
  <si>
    <t>56100000</t>
  </si>
  <si>
    <t>55100000</t>
  </si>
  <si>
    <t>21010000</t>
  </si>
  <si>
    <t>21040000</t>
  </si>
  <si>
    <t>32000000</t>
  </si>
  <si>
    <t>29010000</t>
  </si>
  <si>
    <t>31000000</t>
  </si>
  <si>
    <t>40000000</t>
  </si>
  <si>
    <t>(1) ค่าธรรมเนียมโรงฆ่าสัตว์</t>
  </si>
  <si>
    <t>วันที่  30  เมษายน  2560</t>
  </si>
  <si>
    <t>41100000</t>
  </si>
  <si>
    <t>41200000</t>
  </si>
  <si>
    <t>41300000</t>
  </si>
  <si>
    <t>41400000</t>
  </si>
  <si>
    <t>41500000</t>
  </si>
  <si>
    <t>41600000</t>
  </si>
  <si>
    <t>42100000</t>
  </si>
  <si>
    <t>43000000</t>
  </si>
  <si>
    <t>19020000</t>
  </si>
  <si>
    <t>44100000</t>
  </si>
  <si>
    <t>11047000</t>
  </si>
  <si>
    <t>21010001</t>
  </si>
  <si>
    <t>ปีงบประมาณ 2560   ประจำเดือน  เมษายน  พ.ศ.  2560</t>
  </si>
  <si>
    <t>5100000</t>
  </si>
  <si>
    <t>5110300</t>
  </si>
  <si>
    <t>5110700</t>
  </si>
  <si>
    <t>5110800</t>
  </si>
  <si>
    <t>5110900</t>
  </si>
  <si>
    <t>5111000</t>
  </si>
  <si>
    <t>5111100</t>
  </si>
  <si>
    <t>5120100</t>
  </si>
  <si>
    <t>ณ วันที่  30  เมษายน  2560</t>
  </si>
  <si>
    <t>เงินสด</t>
  </si>
  <si>
    <t>11011001</t>
  </si>
  <si>
    <t>ณ  วันที่  30  เมษายน  2560</t>
  </si>
  <si>
    <t>เงินทุนสำรองเงินสะสม</t>
  </si>
  <si>
    <t xml:space="preserve">      ประจำเดือน  เมษายน  2560</t>
  </si>
  <si>
    <t>ประจำเดือน  เมษายน  2560</t>
  </si>
  <si>
    <t xml:space="preserve">      รายจ่ายตามงบประมาณ  (จ่ายจากเงินทุนสำรองเงินสะสม)</t>
  </si>
  <si>
    <t xml:space="preserve">      ประจำเดือน   เมษายน  2560</t>
  </si>
  <si>
    <t>เดือน เมษายน  2560</t>
  </si>
  <si>
    <t>(7,500)</t>
  </si>
  <si>
    <t xml:space="preserve">  ณ  วันที่  30  เมษายน  2560</t>
  </si>
  <si>
    <t>(ลงชื่อ)....…….....……...วันที่   30  เมษายน   2560</t>
  </si>
  <si>
    <t>(ลงชื่อ)…………… …วันที่  30  เมษายน  2560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</si>
</sst>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0.0"/>
    <numFmt numFmtId="190" formatCode="_-* #,##0.000_-;\-* #,##0.000_-;_-* &quot;-&quot;??_-;_-@_-"/>
    <numFmt numFmtId="191" formatCode="_-* #,##0.0000_-;\-* #,##0.0000_-;_-* &quot;-&quot;??_-;_-@_-"/>
    <numFmt numFmtId="192" formatCode="mmm\-yyyy"/>
    <numFmt numFmtId="193" formatCode="00000"/>
    <numFmt numFmtId="194" formatCode="000"/>
    <numFmt numFmtId="195" formatCode="dd\ \ ดดด\ \ yy"/>
    <numFmt numFmtId="196" formatCode="[$-41E]d\ mmmm\ yyyy"/>
    <numFmt numFmtId="197" formatCode="dd\ \ ดดด\ \ yyyy"/>
    <numFmt numFmtId="198" formatCode="&quot;ใช่&quot;;&quot;ใช่&quot;;&quot;ไม่ใช่&quot;"/>
    <numFmt numFmtId="199" formatCode="&quot;จริง&quot;;&quot;จริง&quot;;&quot;เท็จ&quot;"/>
    <numFmt numFmtId="200" formatCode="&quot;เปิด&quot;;&quot;เปิด&quot;;&quot;ปิด&quot;"/>
    <numFmt numFmtId="201" formatCode="[$€-2]\ #,##0.00_);[Red]\([$€-2]\ #,##0.00\)"/>
    <numFmt numFmtId="202" formatCode="dd\ \ mmmm\ \ yyyy"/>
    <numFmt numFmtId="203" formatCode="#,##0.00_ ;\-#,##0.00\ "/>
    <numFmt numFmtId="204" formatCode="_(* #,##0.00_);_(* \(#,##0.00\);_(* &quot;-&quot;??_);_(@_)"/>
    <numFmt numFmtId="205" formatCode="_(* #,##0.0_);_(* \(#,##0.0\);_(* &quot;-&quot;??_);_(@_)"/>
    <numFmt numFmtId="206" formatCode="_(* #,##0_);_(* \(#,##0\);_(* &quot;-&quot;??_);_(@_)"/>
    <numFmt numFmtId="207" formatCode="_(* #,##0.000_);_(* \(#,##0.000\);_(* &quot;-&quot;??_);_(@_)"/>
    <numFmt numFmtId="208" formatCode="_(* #,##0.0000_);_(* \(#,##0.0000\);_(* &quot;-&quot;??_);_(@_)"/>
    <numFmt numFmtId="209" formatCode="_(* #,##0.00000_);_(* \(#,##0.00000\);_(* &quot;-&quot;??_);_(@_)"/>
  </numFmts>
  <fonts count="65">
    <font>
      <sz val="14"/>
      <name val="Cordia New"/>
      <family val="0"/>
    </font>
    <font>
      <sz val="16"/>
      <name val="Browallia New"/>
      <family val="2"/>
    </font>
    <font>
      <sz val="16"/>
      <name val="BrowalliaUPC"/>
      <family val="2"/>
    </font>
    <font>
      <b/>
      <sz val="16"/>
      <name val="Browallia New"/>
      <family val="2"/>
    </font>
    <font>
      <u val="single"/>
      <sz val="16"/>
      <name val="Browallia New"/>
      <family val="2"/>
    </font>
    <font>
      <b/>
      <u val="single"/>
      <sz val="16"/>
      <name val="Browallia New"/>
      <family val="2"/>
    </font>
    <font>
      <sz val="14"/>
      <name val="Angsana New"/>
      <family val="1"/>
    </font>
    <font>
      <sz val="10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u val="single"/>
      <sz val="14"/>
      <name val="TH SarabunPSK"/>
      <family val="2"/>
    </font>
    <font>
      <b/>
      <sz val="12"/>
      <name val="TH SarabunPSK"/>
      <family val="2"/>
    </font>
    <font>
      <b/>
      <i/>
      <sz val="16"/>
      <name val="TH SarabunPSK"/>
      <family val="2"/>
    </font>
    <font>
      <i/>
      <sz val="16"/>
      <name val="TH SarabunPSK"/>
      <family val="2"/>
    </font>
    <font>
      <sz val="15"/>
      <name val="TH SarabunPSK"/>
      <family val="2"/>
    </font>
    <font>
      <sz val="13"/>
      <name val="TH SarabunPSK"/>
      <family val="2"/>
    </font>
    <font>
      <b/>
      <sz val="18"/>
      <name val="TH SarabunPSK"/>
      <family val="2"/>
    </font>
    <font>
      <sz val="12"/>
      <name val="TH SarabunPSK"/>
      <family val="2"/>
    </font>
    <font>
      <sz val="11"/>
      <name val="TH SarabunPSK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10"/>
      <name val="TH SarabunPSK"/>
      <family val="2"/>
    </font>
    <font>
      <b/>
      <sz val="12"/>
      <color indexed="10"/>
      <name val="TH SarabunPSK"/>
      <family val="2"/>
    </font>
    <font>
      <b/>
      <sz val="11"/>
      <color indexed="10"/>
      <name val="TH SarabunPSK"/>
      <family val="2"/>
    </font>
    <font>
      <sz val="16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F0000"/>
      <name val="TH SarabunPSK"/>
      <family val="2"/>
    </font>
    <font>
      <b/>
      <sz val="12"/>
      <color rgb="FFFF0000"/>
      <name val="TH SarabunPSK"/>
      <family val="2"/>
    </font>
    <font>
      <b/>
      <sz val="11"/>
      <color rgb="FFFF0000"/>
      <name val="TH SarabunPSK"/>
      <family val="2"/>
    </font>
    <font>
      <b/>
      <sz val="8"/>
      <name val="Cordia New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0" borderId="2" applyNumberFormat="0" applyAlignment="0" applyProtection="0"/>
    <xf numFmtId="0" fontId="51" fillId="0" borderId="3" applyNumberFormat="0" applyFill="0" applyAlignment="0" applyProtection="0"/>
    <xf numFmtId="0" fontId="52" fillId="21" borderId="0" applyNumberFormat="0" applyBorder="0" applyAlignment="0" applyProtection="0"/>
    <xf numFmtId="0" fontId="7" fillId="0" borderId="0">
      <alignment/>
      <protection/>
    </xf>
    <xf numFmtId="0" fontId="53" fillId="22" borderId="1" applyNumberFormat="0" applyAlignment="0" applyProtection="0"/>
    <xf numFmtId="0" fontId="54" fillId="23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4" applyNumberFormat="0" applyFill="0" applyAlignment="0" applyProtection="0"/>
    <xf numFmtId="0" fontId="56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57" fillId="19" borderId="5" applyNumberFormat="0" applyAlignment="0" applyProtection="0"/>
    <xf numFmtId="0" fontId="0" fillId="31" borderId="6" applyNumberFormat="0" applyFont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48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43" fontId="2" fillId="0" borderId="0" xfId="36" applyFont="1" applyAlignment="1">
      <alignment/>
    </xf>
    <xf numFmtId="0" fontId="3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11" xfId="0" applyNumberFormat="1" applyFont="1" applyBorder="1" applyAlignment="1">
      <alignment/>
    </xf>
    <xf numFmtId="4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15" fontId="1" fillId="0" borderId="0" xfId="0" applyNumberFormat="1" applyFont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3" fontId="1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43" fontId="3" fillId="0" borderId="19" xfId="0" applyNumberFormat="1" applyFont="1" applyBorder="1" applyAlignment="1">
      <alignment/>
    </xf>
    <xf numFmtId="15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9" xfId="0" applyFont="1" applyBorder="1" applyAlignment="1">
      <alignment/>
    </xf>
    <xf numFmtId="43" fontId="3" fillId="0" borderId="0" xfId="36" applyFont="1" applyBorder="1" applyAlignment="1">
      <alignment/>
    </xf>
    <xf numFmtId="202" fontId="1" fillId="0" borderId="10" xfId="0" applyNumberFormat="1" applyFont="1" applyBorder="1" applyAlignment="1">
      <alignment/>
    </xf>
    <xf numFmtId="43" fontId="1" fillId="0" borderId="0" xfId="36" applyFont="1" applyAlignment="1">
      <alignment horizontal="center"/>
    </xf>
    <xf numFmtId="43" fontId="0" fillId="0" borderId="0" xfId="0" applyNumberFormat="1" applyFont="1" applyAlignment="1">
      <alignment/>
    </xf>
    <xf numFmtId="0" fontId="0" fillId="0" borderId="0" xfId="0" applyFont="1" applyAlignment="1">
      <alignment/>
    </xf>
    <xf numFmtId="15" fontId="4" fillId="0" borderId="0" xfId="0" applyNumberFormat="1" applyFont="1" applyBorder="1" applyAlignment="1">
      <alignment horizontal="center"/>
    </xf>
    <xf numFmtId="43" fontId="4" fillId="0" borderId="0" xfId="36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203" fontId="4" fillId="0" borderId="0" xfId="36" applyNumberFormat="1" applyFont="1" applyBorder="1" applyAlignment="1">
      <alignment horizontal="center"/>
    </xf>
    <xf numFmtId="203" fontId="1" fillId="0" borderId="11" xfId="0" applyNumberFormat="1" applyFont="1" applyBorder="1" applyAlignment="1">
      <alignment/>
    </xf>
    <xf numFmtId="49" fontId="2" fillId="0" borderId="0" xfId="0" applyNumberFormat="1" applyFont="1" applyAlignment="1">
      <alignment horizontal="center"/>
    </xf>
    <xf numFmtId="15" fontId="1" fillId="0" borderId="0" xfId="0" applyNumberFormat="1" applyFont="1" applyAlignment="1">
      <alignment horizontal="center"/>
    </xf>
    <xf numFmtId="203" fontId="1" fillId="0" borderId="0" xfId="36" applyNumberFormat="1" applyFont="1" applyAlignment="1">
      <alignment horizontal="center"/>
    </xf>
    <xf numFmtId="14" fontId="3" fillId="0" borderId="0" xfId="0" applyNumberFormat="1" applyFont="1" applyBorder="1" applyAlignment="1">
      <alignment/>
    </xf>
    <xf numFmtId="0" fontId="8" fillId="0" borderId="10" xfId="0" applyFont="1" applyBorder="1" applyAlignment="1">
      <alignment/>
    </xf>
    <xf numFmtId="49" fontId="11" fillId="0" borderId="2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49" fontId="11" fillId="0" borderId="21" xfId="0" applyNumberFormat="1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49" fontId="11" fillId="0" borderId="23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0" fillId="0" borderId="24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11" fillId="0" borderId="1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0" fillId="0" borderId="21" xfId="0" applyFont="1" applyBorder="1" applyAlignment="1">
      <alignment horizontal="center"/>
    </xf>
    <xf numFmtId="43" fontId="10" fillId="0" borderId="0" xfId="36" applyFont="1" applyAlignment="1">
      <alignment/>
    </xf>
    <xf numFmtId="43" fontId="10" fillId="0" borderId="21" xfId="36" applyFont="1" applyBorder="1" applyAlignment="1">
      <alignment horizontal="center"/>
    </xf>
    <xf numFmtId="43" fontId="10" fillId="0" borderId="0" xfId="36" applyFont="1" applyBorder="1" applyAlignment="1">
      <alignment horizontal="center"/>
    </xf>
    <xf numFmtId="0" fontId="10" fillId="0" borderId="25" xfId="0" applyFont="1" applyBorder="1" applyAlignment="1">
      <alignment/>
    </xf>
    <xf numFmtId="0" fontId="10" fillId="0" borderId="26" xfId="0" applyFont="1" applyBorder="1" applyAlignment="1">
      <alignment/>
    </xf>
    <xf numFmtId="49" fontId="10" fillId="0" borderId="20" xfId="0" applyNumberFormat="1" applyFont="1" applyBorder="1" applyAlignment="1">
      <alignment horizontal="center"/>
    </xf>
    <xf numFmtId="43" fontId="11" fillId="0" borderId="10" xfId="36" applyFont="1" applyBorder="1" applyAlignment="1">
      <alignment horizontal="center"/>
    </xf>
    <xf numFmtId="43" fontId="11" fillId="0" borderId="21" xfId="36" applyFont="1" applyBorder="1" applyAlignment="1">
      <alignment horizontal="center"/>
    </xf>
    <xf numFmtId="43" fontId="11" fillId="0" borderId="0" xfId="36" applyFont="1" applyBorder="1" applyAlignment="1">
      <alignment horizontal="center"/>
    </xf>
    <xf numFmtId="0" fontId="12" fillId="0" borderId="11" xfId="0" applyFont="1" applyBorder="1" applyAlignment="1">
      <alignment/>
    </xf>
    <xf numFmtId="0" fontId="12" fillId="0" borderId="10" xfId="0" applyFont="1" applyBorder="1" applyAlignment="1">
      <alignment/>
    </xf>
    <xf numFmtId="43" fontId="10" fillId="0" borderId="0" xfId="0" applyNumberFormat="1" applyFont="1" applyAlignment="1">
      <alignment/>
    </xf>
    <xf numFmtId="43" fontId="11" fillId="0" borderId="21" xfId="36" applyFont="1" applyBorder="1" applyAlignment="1">
      <alignment horizontal="right"/>
    </xf>
    <xf numFmtId="43" fontId="10" fillId="0" borderId="27" xfId="36" applyFont="1" applyBorder="1" applyAlignment="1">
      <alignment horizontal="center"/>
    </xf>
    <xf numFmtId="43" fontId="10" fillId="0" borderId="28" xfId="36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21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24" xfId="0" applyFont="1" applyBorder="1" applyAlignment="1">
      <alignment/>
    </xf>
    <xf numFmtId="0" fontId="10" fillId="0" borderId="12" xfId="0" applyFont="1" applyBorder="1" applyAlignment="1">
      <alignment/>
    </xf>
    <xf numFmtId="49" fontId="11" fillId="0" borderId="24" xfId="0" applyNumberFormat="1" applyFont="1" applyBorder="1" applyAlignment="1">
      <alignment horizontal="center"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29" xfId="0" applyFont="1" applyBorder="1" applyAlignment="1">
      <alignment/>
    </xf>
    <xf numFmtId="49" fontId="11" fillId="0" borderId="29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2" fillId="0" borderId="25" xfId="0" applyFont="1" applyBorder="1" applyAlignment="1">
      <alignment/>
    </xf>
    <xf numFmtId="43" fontId="11" fillId="0" borderId="21" xfId="36" applyNumberFormat="1" applyFont="1" applyBorder="1" applyAlignment="1">
      <alignment horizontal="right"/>
    </xf>
    <xf numFmtId="43" fontId="11" fillId="0" borderId="0" xfId="36" applyNumberFormat="1" applyFont="1" applyBorder="1" applyAlignment="1">
      <alignment horizontal="right"/>
    </xf>
    <xf numFmtId="0" fontId="10" fillId="0" borderId="11" xfId="0" applyFont="1" applyBorder="1" applyAlignment="1">
      <alignment/>
    </xf>
    <xf numFmtId="43" fontId="11" fillId="0" borderId="21" xfId="36" applyNumberFormat="1" applyFont="1" applyBorder="1" applyAlignment="1">
      <alignment horizontal="center"/>
    </xf>
    <xf numFmtId="43" fontId="11" fillId="0" borderId="0" xfId="36" applyNumberFormat="1" applyFont="1" applyBorder="1" applyAlignment="1">
      <alignment horizontal="center"/>
    </xf>
    <xf numFmtId="43" fontId="11" fillId="0" borderId="0" xfId="0" applyNumberFormat="1" applyFont="1" applyBorder="1" applyAlignment="1">
      <alignment horizontal="center"/>
    </xf>
    <xf numFmtId="43" fontId="11" fillId="0" borderId="0" xfId="0" applyNumberFormat="1" applyFont="1" applyBorder="1" applyAlignment="1">
      <alignment/>
    </xf>
    <xf numFmtId="49" fontId="11" fillId="0" borderId="11" xfId="0" applyNumberFormat="1" applyFont="1" applyBorder="1" applyAlignment="1">
      <alignment/>
    </xf>
    <xf numFmtId="49" fontId="11" fillId="0" borderId="0" xfId="0" applyNumberFormat="1" applyFont="1" applyAlignment="1">
      <alignment horizontal="center"/>
    </xf>
    <xf numFmtId="0" fontId="11" fillId="0" borderId="19" xfId="0" applyFont="1" applyBorder="1" applyAlignment="1">
      <alignment/>
    </xf>
    <xf numFmtId="0" fontId="10" fillId="0" borderId="17" xfId="0" applyFont="1" applyBorder="1" applyAlignment="1">
      <alignment/>
    </xf>
    <xf numFmtId="49" fontId="11" fillId="0" borderId="13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43" fontId="11" fillId="0" borderId="17" xfId="0" applyNumberFormat="1" applyFont="1" applyBorder="1" applyAlignment="1">
      <alignment/>
    </xf>
    <xf numFmtId="43" fontId="11" fillId="0" borderId="29" xfId="0" applyNumberFormat="1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9" xfId="0" applyFont="1" applyBorder="1" applyAlignment="1">
      <alignment/>
    </xf>
    <xf numFmtId="43" fontId="10" fillId="0" borderId="11" xfId="36" applyFont="1" applyBorder="1" applyAlignment="1">
      <alignment/>
    </xf>
    <xf numFmtId="43" fontId="10" fillId="0" borderId="11" xfId="0" applyNumberFormat="1" applyFont="1" applyBorder="1" applyAlignment="1">
      <alignment/>
    </xf>
    <xf numFmtId="0" fontId="8" fillId="0" borderId="0" xfId="0" applyFont="1" applyAlignment="1">
      <alignment/>
    </xf>
    <xf numFmtId="43" fontId="8" fillId="0" borderId="0" xfId="0" applyNumberFormat="1" applyFont="1" applyAlignment="1">
      <alignment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14" fillId="0" borderId="33" xfId="0" applyFont="1" applyBorder="1" applyAlignment="1">
      <alignment/>
    </xf>
    <xf numFmtId="0" fontId="14" fillId="0" borderId="34" xfId="0" applyFont="1" applyBorder="1" applyAlignment="1">
      <alignment/>
    </xf>
    <xf numFmtId="0" fontId="15" fillId="0" borderId="34" xfId="0" applyFont="1" applyBorder="1" applyAlignment="1">
      <alignment/>
    </xf>
    <xf numFmtId="0" fontId="15" fillId="0" borderId="35" xfId="0" applyFont="1" applyBorder="1" applyAlignment="1">
      <alignment/>
    </xf>
    <xf numFmtId="0" fontId="15" fillId="0" borderId="36" xfId="0" applyFont="1" applyBorder="1" applyAlignment="1" quotePrefix="1">
      <alignment/>
    </xf>
    <xf numFmtId="0" fontId="8" fillId="0" borderId="36" xfId="0" applyFont="1" applyBorder="1" applyAlignment="1">
      <alignment/>
    </xf>
    <xf numFmtId="0" fontId="14" fillId="0" borderId="37" xfId="0" applyFont="1" applyBorder="1" applyAlignment="1">
      <alignment/>
    </xf>
    <xf numFmtId="0" fontId="14" fillId="0" borderId="38" xfId="0" applyFont="1" applyBorder="1" applyAlignment="1">
      <alignment/>
    </xf>
    <xf numFmtId="0" fontId="15" fillId="0" borderId="38" xfId="0" applyFont="1" applyBorder="1" applyAlignment="1">
      <alignment/>
    </xf>
    <xf numFmtId="0" fontId="15" fillId="0" borderId="39" xfId="0" applyFont="1" applyBorder="1" applyAlignment="1">
      <alignment/>
    </xf>
    <xf numFmtId="0" fontId="14" fillId="0" borderId="40" xfId="0" applyFont="1" applyBorder="1" applyAlignment="1" quotePrefix="1">
      <alignment horizontal="center"/>
    </xf>
    <xf numFmtId="0" fontId="8" fillId="0" borderId="40" xfId="0" applyFont="1" applyBorder="1" applyAlignment="1">
      <alignment/>
    </xf>
    <xf numFmtId="0" fontId="8" fillId="0" borderId="37" xfId="0" applyFont="1" applyBorder="1" applyAlignment="1">
      <alignment/>
    </xf>
    <xf numFmtId="0" fontId="8" fillId="0" borderId="38" xfId="0" applyFont="1" applyBorder="1" applyAlignment="1">
      <alignment/>
    </xf>
    <xf numFmtId="0" fontId="8" fillId="0" borderId="39" xfId="0" applyFont="1" applyBorder="1" applyAlignment="1">
      <alignment/>
    </xf>
    <xf numFmtId="0" fontId="8" fillId="0" borderId="40" xfId="0" applyFont="1" applyBorder="1" applyAlignment="1" quotePrefix="1">
      <alignment horizontal="center"/>
    </xf>
    <xf numFmtId="43" fontId="8" fillId="0" borderId="40" xfId="36" applyFont="1" applyBorder="1" applyAlignment="1">
      <alignment/>
    </xf>
    <xf numFmtId="43" fontId="11" fillId="0" borderId="0" xfId="0" applyNumberFormat="1" applyFont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1" xfId="0" applyFont="1" applyBorder="1" applyAlignment="1" quotePrefix="1">
      <alignment horizontal="center"/>
    </xf>
    <xf numFmtId="43" fontId="8" fillId="0" borderId="21" xfId="36" applyFont="1" applyBorder="1" applyAlignment="1">
      <alignment/>
    </xf>
    <xf numFmtId="0" fontId="15" fillId="0" borderId="32" xfId="0" applyFont="1" applyBorder="1" applyAlignment="1">
      <alignment/>
    </xf>
    <xf numFmtId="43" fontId="14" fillId="0" borderId="32" xfId="0" applyNumberFormat="1" applyFont="1" applyBorder="1" applyAlignment="1">
      <alignment/>
    </xf>
    <xf numFmtId="43" fontId="14" fillId="0" borderId="32" xfId="36" applyFont="1" applyBorder="1" applyAlignment="1">
      <alignment/>
    </xf>
    <xf numFmtId="0" fontId="14" fillId="0" borderId="35" xfId="0" applyFont="1" applyBorder="1" applyAlignment="1">
      <alignment/>
    </xf>
    <xf numFmtId="0" fontId="14" fillId="0" borderId="36" xfId="0" applyFont="1" applyBorder="1" applyAlignment="1" quotePrefix="1">
      <alignment horizontal="center"/>
    </xf>
    <xf numFmtId="0" fontId="16" fillId="0" borderId="37" xfId="0" applyFont="1" applyBorder="1" applyAlignment="1">
      <alignment/>
    </xf>
    <xf numFmtId="0" fontId="9" fillId="0" borderId="38" xfId="0" applyFont="1" applyBorder="1" applyAlignment="1">
      <alignment/>
    </xf>
    <xf numFmtId="0" fontId="9" fillId="0" borderId="39" xfId="0" applyFont="1" applyBorder="1" applyAlignment="1">
      <alignment/>
    </xf>
    <xf numFmtId="0" fontId="8" fillId="0" borderId="4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43" fontId="8" fillId="0" borderId="41" xfId="36" applyFont="1" applyBorder="1" applyAlignment="1">
      <alignment/>
    </xf>
    <xf numFmtId="0" fontId="17" fillId="0" borderId="37" xfId="0" applyFont="1" applyBorder="1" applyAlignment="1">
      <alignment/>
    </xf>
    <xf numFmtId="43" fontId="8" fillId="0" borderId="10" xfId="36" applyFont="1" applyBorder="1" applyAlignment="1">
      <alignment/>
    </xf>
    <xf numFmtId="0" fontId="8" fillId="0" borderId="19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29" xfId="0" applyFont="1" applyBorder="1" applyAlignment="1" quotePrefix="1">
      <alignment horizontal="center"/>
    </xf>
    <xf numFmtId="43" fontId="8" fillId="0" borderId="29" xfId="36" applyFont="1" applyBorder="1" applyAlignment="1">
      <alignment/>
    </xf>
    <xf numFmtId="0" fontId="14" fillId="0" borderId="29" xfId="0" applyFont="1" applyBorder="1" applyAlignment="1">
      <alignment/>
    </xf>
    <xf numFmtId="43" fontId="14" fillId="0" borderId="29" xfId="0" applyNumberFormat="1" applyFont="1" applyBorder="1" applyAlignment="1">
      <alignment/>
    </xf>
    <xf numFmtId="0" fontId="14" fillId="0" borderId="33" xfId="0" applyFont="1" applyBorder="1" applyAlignment="1" quotePrefix="1">
      <alignment horizontal="center"/>
    </xf>
    <xf numFmtId="0" fontId="8" fillId="0" borderId="35" xfId="0" applyFont="1" applyBorder="1" applyAlignment="1">
      <alignment/>
    </xf>
    <xf numFmtId="43" fontId="8" fillId="0" borderId="35" xfId="36" applyFont="1" applyBorder="1" applyAlignment="1">
      <alignment/>
    </xf>
    <xf numFmtId="0" fontId="8" fillId="0" borderId="11" xfId="0" applyFont="1" applyBorder="1" applyAlignment="1" quotePrefix="1">
      <alignment horizontal="center"/>
    </xf>
    <xf numFmtId="0" fontId="15" fillId="0" borderId="42" xfId="0" applyFont="1" applyBorder="1" applyAlignment="1">
      <alignment/>
    </xf>
    <xf numFmtId="43" fontId="14" fillId="0" borderId="31" xfId="0" applyNumberFormat="1" applyFont="1" applyBorder="1" applyAlignment="1">
      <alignment/>
    </xf>
    <xf numFmtId="43" fontId="14" fillId="0" borderId="31" xfId="36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10" xfId="0" applyFont="1" applyBorder="1" applyAlignment="1">
      <alignment/>
    </xf>
    <xf numFmtId="0" fontId="14" fillId="0" borderId="24" xfId="0" applyFont="1" applyBorder="1" applyAlignment="1" quotePrefix="1">
      <alignment horizontal="center"/>
    </xf>
    <xf numFmtId="0" fontId="8" fillId="0" borderId="14" xfId="0" applyFont="1" applyBorder="1" applyAlignment="1">
      <alignment/>
    </xf>
    <xf numFmtId="43" fontId="8" fillId="0" borderId="24" xfId="36" applyFont="1" applyBorder="1" applyAlignment="1">
      <alignment/>
    </xf>
    <xf numFmtId="43" fontId="8" fillId="0" borderId="37" xfId="36" applyFont="1" applyBorder="1" applyAlignment="1">
      <alignment/>
    </xf>
    <xf numFmtId="43" fontId="8" fillId="0" borderId="11" xfId="36" applyFont="1" applyBorder="1" applyAlignment="1">
      <alignment/>
    </xf>
    <xf numFmtId="0" fontId="14" fillId="0" borderId="32" xfId="0" applyFont="1" applyBorder="1" applyAlignment="1">
      <alignment/>
    </xf>
    <xf numFmtId="43" fontId="14" fillId="0" borderId="15" xfId="0" applyNumberFormat="1" applyFont="1" applyBorder="1" applyAlignment="1">
      <alignment/>
    </xf>
    <xf numFmtId="43" fontId="8" fillId="0" borderId="36" xfId="36" applyFont="1" applyBorder="1" applyAlignment="1">
      <alignment/>
    </xf>
    <xf numFmtId="43" fontId="8" fillId="0" borderId="38" xfId="36" applyFont="1" applyBorder="1" applyAlignment="1">
      <alignment/>
    </xf>
    <xf numFmtId="43" fontId="11" fillId="0" borderId="0" xfId="36" applyFont="1" applyAlignment="1">
      <alignment/>
    </xf>
    <xf numFmtId="43" fontId="8" fillId="0" borderId="0" xfId="36" applyFont="1" applyAlignment="1">
      <alignment/>
    </xf>
    <xf numFmtId="0" fontId="14" fillId="0" borderId="36" xfId="0" applyFont="1" applyBorder="1" applyAlignment="1">
      <alignment horizontal="center"/>
    </xf>
    <xf numFmtId="0" fontId="8" fillId="0" borderId="34" xfId="0" applyFont="1" applyBorder="1" applyAlignment="1">
      <alignment/>
    </xf>
    <xf numFmtId="0" fontId="14" fillId="0" borderId="39" xfId="0" applyFont="1" applyBorder="1" applyAlignment="1">
      <alignment/>
    </xf>
    <xf numFmtId="0" fontId="14" fillId="0" borderId="40" xfId="0" applyFont="1" applyBorder="1" applyAlignment="1">
      <alignment horizontal="center"/>
    </xf>
    <xf numFmtId="0" fontId="14" fillId="0" borderId="37" xfId="0" applyFont="1" applyBorder="1" applyAlignment="1">
      <alignment horizontal="left"/>
    </xf>
    <xf numFmtId="0" fontId="14" fillId="0" borderId="38" xfId="0" applyFont="1" applyBorder="1" applyAlignment="1">
      <alignment horizontal="left"/>
    </xf>
    <xf numFmtId="0" fontId="9" fillId="0" borderId="38" xfId="0" applyFont="1" applyBorder="1" applyAlignment="1">
      <alignment horizontal="left"/>
    </xf>
    <xf numFmtId="0" fontId="9" fillId="0" borderId="39" xfId="0" applyFont="1" applyBorder="1" applyAlignment="1">
      <alignment horizontal="left"/>
    </xf>
    <xf numFmtId="0" fontId="8" fillId="0" borderId="37" xfId="0" applyFont="1" applyBorder="1" applyAlignment="1">
      <alignment horizontal="left"/>
    </xf>
    <xf numFmtId="0" fontId="8" fillId="0" borderId="38" xfId="0" applyFont="1" applyBorder="1" applyAlignment="1">
      <alignment horizontal="left"/>
    </xf>
    <xf numFmtId="0" fontId="8" fillId="0" borderId="39" xfId="0" applyFont="1" applyBorder="1" applyAlignment="1">
      <alignment horizontal="left"/>
    </xf>
    <xf numFmtId="0" fontId="11" fillId="0" borderId="37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43" fontId="8" fillId="0" borderId="0" xfId="36" applyFont="1" applyBorder="1" applyAlignment="1">
      <alignment/>
    </xf>
    <xf numFmtId="43" fontId="14" fillId="0" borderId="27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4" fillId="0" borderId="12" xfId="0" applyFont="1" applyBorder="1" applyAlignment="1">
      <alignment horizontal="center"/>
    </xf>
    <xf numFmtId="0" fontId="14" fillId="0" borderId="12" xfId="0" applyFont="1" applyBorder="1" applyAlignment="1">
      <alignment/>
    </xf>
    <xf numFmtId="43" fontId="14" fillId="0" borderId="12" xfId="0" applyNumberFormat="1" applyFont="1" applyBorder="1" applyAlignment="1">
      <alignment/>
    </xf>
    <xf numFmtId="43" fontId="14" fillId="0" borderId="12" xfId="36" applyFont="1" applyBorder="1" applyAlignment="1">
      <alignment/>
    </xf>
    <xf numFmtId="0" fontId="14" fillId="0" borderId="0" xfId="0" applyFont="1" applyBorder="1" applyAlignment="1">
      <alignment horizontal="center"/>
    </xf>
    <xf numFmtId="43" fontId="14" fillId="0" borderId="0" xfId="0" applyNumberFormat="1" applyFont="1" applyBorder="1" applyAlignment="1">
      <alignment/>
    </xf>
    <xf numFmtId="43" fontId="14" fillId="0" borderId="0" xfId="36" applyFont="1" applyBorder="1" applyAlignment="1">
      <alignment/>
    </xf>
    <xf numFmtId="43" fontId="8" fillId="0" borderId="39" xfId="36" applyFont="1" applyBorder="1" applyAlignment="1">
      <alignment/>
    </xf>
    <xf numFmtId="0" fontId="8" fillId="0" borderId="43" xfId="0" applyFont="1" applyBorder="1" applyAlignment="1">
      <alignment/>
    </xf>
    <xf numFmtId="0" fontId="8" fillId="0" borderId="44" xfId="0" applyFont="1" applyBorder="1" applyAlignment="1">
      <alignment/>
    </xf>
    <xf numFmtId="0" fontId="8" fillId="0" borderId="45" xfId="0" applyFont="1" applyBorder="1" applyAlignment="1">
      <alignment/>
    </xf>
    <xf numFmtId="0" fontId="8" fillId="0" borderId="46" xfId="0" applyFont="1" applyBorder="1" applyAlignment="1" quotePrefix="1">
      <alignment horizontal="center"/>
    </xf>
    <xf numFmtId="43" fontId="8" fillId="0" borderId="43" xfId="36" applyFont="1" applyBorder="1" applyAlignment="1">
      <alignment/>
    </xf>
    <xf numFmtId="43" fontId="8" fillId="0" borderId="46" xfId="36" applyFont="1" applyBorder="1" applyAlignment="1">
      <alignment/>
    </xf>
    <xf numFmtId="0" fontId="8" fillId="0" borderId="21" xfId="0" applyFont="1" applyBorder="1" applyAlignment="1">
      <alignment/>
    </xf>
    <xf numFmtId="49" fontId="8" fillId="0" borderId="21" xfId="0" applyNumberFormat="1" applyFont="1" applyBorder="1" applyAlignment="1">
      <alignment horizontal="center"/>
    </xf>
    <xf numFmtId="43" fontId="8" fillId="0" borderId="37" xfId="36" applyFont="1" applyBorder="1" applyAlignment="1">
      <alignment horizontal="center"/>
    </xf>
    <xf numFmtId="43" fontId="8" fillId="0" borderId="39" xfId="36" applyFont="1" applyBorder="1" applyAlignment="1">
      <alignment horizontal="center"/>
    </xf>
    <xf numFmtId="0" fontId="8" fillId="0" borderId="29" xfId="0" applyFont="1" applyBorder="1" applyAlignment="1">
      <alignment/>
    </xf>
    <xf numFmtId="0" fontId="11" fillId="0" borderId="13" xfId="0" applyFont="1" applyBorder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43" fontId="8" fillId="0" borderId="43" xfId="36" applyFont="1" applyBorder="1" applyAlignment="1">
      <alignment horizontal="center"/>
    </xf>
    <xf numFmtId="43" fontId="8" fillId="0" borderId="45" xfId="36" applyFont="1" applyBorder="1" applyAlignment="1">
      <alignment horizontal="center"/>
    </xf>
    <xf numFmtId="0" fontId="19" fillId="0" borderId="21" xfId="0" applyFont="1" applyBorder="1" applyAlignment="1">
      <alignment horizontal="center" vertical="top" wrapText="1"/>
    </xf>
    <xf numFmtId="4" fontId="19" fillId="0" borderId="29" xfId="0" applyNumberFormat="1" applyFont="1" applyBorder="1" applyAlignment="1">
      <alignment horizontal="center" vertical="top" wrapText="1"/>
    </xf>
    <xf numFmtId="49" fontId="19" fillId="0" borderId="29" xfId="0" applyNumberFormat="1" applyFont="1" applyBorder="1" applyAlignment="1">
      <alignment horizontal="center" vertical="top" wrapText="1"/>
    </xf>
    <xf numFmtId="4" fontId="19" fillId="0" borderId="42" xfId="0" applyNumberFormat="1" applyFont="1" applyBorder="1" applyAlignment="1">
      <alignment horizontal="center" vertical="top" wrapText="1"/>
    </xf>
    <xf numFmtId="4" fontId="19" fillId="0" borderId="31" xfId="0" applyNumberFormat="1" applyFont="1" applyBorder="1" applyAlignment="1">
      <alignment horizontal="center" vertical="top" wrapText="1"/>
    </xf>
    <xf numFmtId="0" fontId="19" fillId="0" borderId="29" xfId="0" applyFont="1" applyBorder="1" applyAlignment="1">
      <alignment horizontal="center" vertical="top" wrapText="1"/>
    </xf>
    <xf numFmtId="4" fontId="19" fillId="0" borderId="32" xfId="0" applyNumberFormat="1" applyFont="1" applyBorder="1" applyAlignment="1">
      <alignment horizontal="center" vertical="top" wrapText="1"/>
    </xf>
    <xf numFmtId="49" fontId="19" fillId="0" borderId="32" xfId="0" applyNumberFormat="1" applyFont="1" applyBorder="1" applyAlignment="1">
      <alignment horizontal="center" vertical="top" wrapText="1"/>
    </xf>
    <xf numFmtId="4" fontId="19" fillId="0" borderId="29" xfId="0" applyNumberFormat="1" applyFont="1" applyBorder="1" applyAlignment="1">
      <alignment horizontal="center" vertical="center" wrapText="1"/>
    </xf>
    <xf numFmtId="0" fontId="19" fillId="0" borderId="32" xfId="0" applyFont="1" applyBorder="1" applyAlignment="1">
      <alignment horizontal="left" vertical="top" wrapText="1"/>
    </xf>
    <xf numFmtId="0" fontId="19" fillId="0" borderId="32" xfId="0" applyFont="1" applyBorder="1" applyAlignment="1">
      <alignment horizontal="center" vertical="top" wrapText="1"/>
    </xf>
    <xf numFmtId="0" fontId="13" fillId="0" borderId="32" xfId="0" applyFont="1" applyBorder="1" applyAlignment="1">
      <alignment horizontal="center" vertical="top" wrapText="1"/>
    </xf>
    <xf numFmtId="0" fontId="13" fillId="0" borderId="27" xfId="0" applyFont="1" applyBorder="1" applyAlignment="1">
      <alignment horizontal="center" vertical="top" wrapText="1"/>
    </xf>
    <xf numFmtId="4" fontId="19" fillId="0" borderId="27" xfId="0" applyNumberFormat="1" applyFont="1" applyBorder="1" applyAlignment="1">
      <alignment horizontal="center" vertical="top" wrapText="1"/>
    </xf>
    <xf numFmtId="0" fontId="19" fillId="0" borderId="29" xfId="0" applyFont="1" applyBorder="1" applyAlignment="1">
      <alignment horizontal="left" vertical="top" wrapText="1"/>
    </xf>
    <xf numFmtId="4" fontId="11" fillId="0" borderId="29" xfId="0" applyNumberFormat="1" applyFont="1" applyBorder="1" applyAlignment="1">
      <alignment horizontal="center" vertical="top" wrapText="1"/>
    </xf>
    <xf numFmtId="0" fontId="19" fillId="0" borderId="27" xfId="0" applyFont="1" applyBorder="1" applyAlignment="1">
      <alignment horizontal="center" vertical="top" wrapText="1"/>
    </xf>
    <xf numFmtId="4" fontId="11" fillId="0" borderId="0" xfId="0" applyNumberFormat="1" applyFont="1" applyBorder="1" applyAlignment="1">
      <alignment/>
    </xf>
    <xf numFmtId="4" fontId="11" fillId="0" borderId="17" xfId="0" applyNumberFormat="1" applyFont="1" applyBorder="1" applyAlignment="1">
      <alignment/>
    </xf>
    <xf numFmtId="4" fontId="9" fillId="0" borderId="17" xfId="0" applyNumberFormat="1" applyFont="1" applyBorder="1" applyAlignment="1">
      <alignment/>
    </xf>
    <xf numFmtId="0" fontId="20" fillId="0" borderId="21" xfId="0" applyFont="1" applyBorder="1" applyAlignment="1">
      <alignment horizontal="center" vertical="top" wrapText="1"/>
    </xf>
    <xf numFmtId="0" fontId="20" fillId="0" borderId="29" xfId="0" applyFont="1" applyBorder="1" applyAlignment="1">
      <alignment horizontal="center" vertical="top" wrapText="1"/>
    </xf>
    <xf numFmtId="0" fontId="19" fillId="0" borderId="24" xfId="0" applyFont="1" applyBorder="1" applyAlignment="1">
      <alignment horizontal="center" vertical="top" wrapText="1"/>
    </xf>
    <xf numFmtId="49" fontId="19" fillId="0" borderId="31" xfId="0" applyNumberFormat="1" applyFont="1" applyBorder="1" applyAlignment="1">
      <alignment horizontal="center" vertical="top" wrapText="1"/>
    </xf>
    <xf numFmtId="4" fontId="19" fillId="0" borderId="32" xfId="36" applyNumberFormat="1" applyFont="1" applyBorder="1" applyAlignment="1">
      <alignment horizontal="center" vertical="top" wrapText="1"/>
    </xf>
    <xf numFmtId="3" fontId="19" fillId="0" borderId="32" xfId="0" applyNumberFormat="1" applyFont="1" applyBorder="1" applyAlignment="1">
      <alignment horizontal="center" vertical="top" wrapText="1"/>
    </xf>
    <xf numFmtId="4" fontId="19" fillId="0" borderId="24" xfId="0" applyNumberFormat="1" applyFont="1" applyBorder="1" applyAlignment="1">
      <alignment horizontal="center" vertical="top" wrapText="1"/>
    </xf>
    <xf numFmtId="0" fontId="19" fillId="0" borderId="42" xfId="0" applyFont="1" applyBorder="1" applyAlignment="1">
      <alignment horizontal="center" vertical="top" wrapText="1"/>
    </xf>
    <xf numFmtId="3" fontId="19" fillId="0" borderId="27" xfId="0" applyNumberFormat="1" applyFont="1" applyBorder="1" applyAlignment="1">
      <alignment horizontal="center" vertical="top" wrapText="1"/>
    </xf>
    <xf numFmtId="4" fontId="19" fillId="0" borderId="21" xfId="0" applyNumberFormat="1" applyFont="1" applyBorder="1" applyAlignment="1">
      <alignment horizontal="center" vertical="top" wrapText="1"/>
    </xf>
    <xf numFmtId="204" fontId="19" fillId="0" borderId="32" xfId="36" applyNumberFormat="1" applyFont="1" applyBorder="1" applyAlignment="1">
      <alignment horizontal="center" vertical="top" wrapText="1"/>
    </xf>
    <xf numFmtId="0" fontId="19" fillId="0" borderId="31" xfId="0" applyFont="1" applyBorder="1" applyAlignment="1">
      <alignment horizontal="center" vertical="top" wrapText="1"/>
    </xf>
    <xf numFmtId="4" fontId="19" fillId="0" borderId="32" xfId="0" applyNumberFormat="1" applyFont="1" applyFill="1" applyBorder="1" applyAlignment="1">
      <alignment horizontal="center" vertical="top" wrapText="1"/>
    </xf>
    <xf numFmtId="4" fontId="19" fillId="0" borderId="42" xfId="36" applyNumberFormat="1" applyFont="1" applyBorder="1" applyAlignment="1">
      <alignment horizontal="center" vertical="top" wrapText="1"/>
    </xf>
    <xf numFmtId="4" fontId="20" fillId="0" borderId="32" xfId="0" applyNumberFormat="1" applyFont="1" applyBorder="1" applyAlignment="1">
      <alignment horizontal="center" vertical="top" wrapText="1"/>
    </xf>
    <xf numFmtId="39" fontId="19" fillId="0" borderId="32" xfId="36" applyNumberFormat="1" applyFont="1" applyBorder="1" applyAlignment="1">
      <alignment horizontal="center" vertical="top" wrapText="1"/>
    </xf>
    <xf numFmtId="0" fontId="20" fillId="0" borderId="32" xfId="0" applyFont="1" applyBorder="1" applyAlignment="1">
      <alignment horizontal="center" vertical="top" wrapText="1"/>
    </xf>
    <xf numFmtId="204" fontId="19" fillId="0" borderId="27" xfId="36" applyNumberFormat="1" applyFont="1" applyBorder="1" applyAlignment="1">
      <alignment horizontal="center" vertical="top" wrapText="1"/>
    </xf>
    <xf numFmtId="0" fontId="20" fillId="0" borderId="27" xfId="0" applyFont="1" applyBorder="1" applyAlignment="1">
      <alignment horizontal="center" vertical="top" wrapText="1"/>
    </xf>
    <xf numFmtId="4" fontId="19" fillId="0" borderId="32" xfId="0" applyNumberFormat="1" applyFont="1" applyBorder="1" applyAlignment="1">
      <alignment horizontal="right" vertical="top" wrapText="1"/>
    </xf>
    <xf numFmtId="0" fontId="20" fillId="0" borderId="24" xfId="0" applyFont="1" applyBorder="1" applyAlignment="1">
      <alignment horizontal="center" vertical="top" wrapText="1"/>
    </xf>
    <xf numFmtId="49" fontId="19" fillId="0" borderId="21" xfId="0" applyNumberFormat="1" applyFont="1" applyBorder="1" applyAlignment="1">
      <alignment horizontal="center" vertical="top" wrapText="1"/>
    </xf>
    <xf numFmtId="49" fontId="19" fillId="0" borderId="11" xfId="0" applyNumberFormat="1" applyFont="1" applyBorder="1" applyAlignment="1">
      <alignment horizontal="center" vertical="top" wrapText="1"/>
    </xf>
    <xf numFmtId="49" fontId="19" fillId="0" borderId="13" xfId="0" applyNumberFormat="1" applyFont="1" applyBorder="1" applyAlignment="1">
      <alignment horizontal="center" vertical="top" wrapText="1"/>
    </xf>
    <xf numFmtId="0" fontId="20" fillId="0" borderId="19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9" xfId="0" applyFont="1" applyBorder="1" applyAlignment="1">
      <alignment horizontal="center" vertical="top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31" xfId="0" applyFont="1" applyBorder="1" applyAlignment="1">
      <alignment horizontal="center" vertical="top" wrapText="1"/>
    </xf>
    <xf numFmtId="0" fontId="19" fillId="0" borderId="27" xfId="0" applyFont="1" applyBorder="1" applyAlignment="1">
      <alignment vertical="top" wrapText="1"/>
    </xf>
    <xf numFmtId="4" fontId="19" fillId="0" borderId="27" xfId="36" applyNumberFormat="1" applyFont="1" applyBorder="1" applyAlignment="1">
      <alignment horizontal="center" vertical="top" wrapText="1"/>
    </xf>
    <xf numFmtId="0" fontId="19" fillId="0" borderId="47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4" fontId="19" fillId="0" borderId="47" xfId="0" applyNumberFormat="1" applyFont="1" applyBorder="1" applyAlignment="1">
      <alignment horizontal="center" vertical="top" wrapText="1"/>
    </xf>
    <xf numFmtId="0" fontId="19" fillId="0" borderId="48" xfId="0" applyFont="1" applyBorder="1" applyAlignment="1">
      <alignment horizontal="center" vertical="top" wrapText="1"/>
    </xf>
    <xf numFmtId="49" fontId="19" fillId="0" borderId="27" xfId="0" applyNumberFormat="1" applyFont="1" applyBorder="1" applyAlignment="1">
      <alignment horizontal="center" vertical="top" wrapText="1"/>
    </xf>
    <xf numFmtId="0" fontId="11" fillId="0" borderId="29" xfId="0" applyFont="1" applyBorder="1" applyAlignment="1">
      <alignment horizontal="center" vertical="top" wrapText="1"/>
    </xf>
    <xf numFmtId="4" fontId="19" fillId="0" borderId="23" xfId="0" applyNumberFormat="1" applyFont="1" applyBorder="1" applyAlignment="1">
      <alignment horizontal="center" vertical="top" wrapText="1"/>
    </xf>
    <xf numFmtId="4" fontId="19" fillId="0" borderId="48" xfId="0" applyNumberFormat="1" applyFont="1" applyBorder="1" applyAlignment="1">
      <alignment horizontal="center" vertical="top" wrapText="1"/>
    </xf>
    <xf numFmtId="2" fontId="19" fillId="0" borderId="32" xfId="0" applyNumberFormat="1" applyFont="1" applyBorder="1" applyAlignment="1">
      <alignment horizontal="center" vertical="top" wrapText="1"/>
    </xf>
    <xf numFmtId="49" fontId="19" fillId="0" borderId="29" xfId="0" applyNumberFormat="1" applyFont="1" applyBorder="1" applyAlignment="1">
      <alignment vertical="top" wrapText="1"/>
    </xf>
    <xf numFmtId="0" fontId="19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4" fontId="61" fillId="0" borderId="27" xfId="0" applyNumberFormat="1" applyFont="1" applyBorder="1" applyAlignment="1">
      <alignment horizontal="center" vertical="top" wrapText="1"/>
    </xf>
    <xf numFmtId="4" fontId="19" fillId="0" borderId="31" xfId="0" applyNumberFormat="1" applyFont="1" applyBorder="1" applyAlignment="1">
      <alignment horizontal="right" vertical="top" wrapText="1"/>
    </xf>
    <xf numFmtId="204" fontId="19" fillId="0" borderId="42" xfId="36" applyNumberFormat="1" applyFont="1" applyBorder="1" applyAlignment="1">
      <alignment horizontal="center" vertical="top" wrapText="1"/>
    </xf>
    <xf numFmtId="0" fontId="19" fillId="0" borderId="49" xfId="0" applyFont="1" applyBorder="1" applyAlignment="1">
      <alignment horizontal="center" vertical="top" wrapText="1"/>
    </xf>
    <xf numFmtId="4" fontId="19" fillId="0" borderId="32" xfId="0" applyNumberFormat="1" applyFont="1" applyBorder="1" applyAlignment="1">
      <alignment horizontal="center"/>
    </xf>
    <xf numFmtId="0" fontId="19" fillId="0" borderId="14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20" fillId="0" borderId="29" xfId="0" applyFont="1" applyBorder="1" applyAlignment="1">
      <alignment horizontal="left" vertical="top" wrapText="1"/>
    </xf>
    <xf numFmtId="49" fontId="19" fillId="0" borderId="29" xfId="0" applyNumberFormat="1" applyFont="1" applyBorder="1" applyAlignment="1">
      <alignment horizontal="center" vertical="center" wrapText="1"/>
    </xf>
    <xf numFmtId="3" fontId="19" fillId="0" borderId="32" xfId="36" applyNumberFormat="1" applyFont="1" applyBorder="1" applyAlignment="1">
      <alignment horizontal="center" vertical="top" wrapText="1"/>
    </xf>
    <xf numFmtId="49" fontId="19" fillId="0" borderId="32" xfId="36" applyNumberFormat="1" applyFont="1" applyBorder="1" applyAlignment="1">
      <alignment horizontal="center" vertical="top" wrapText="1"/>
    </xf>
    <xf numFmtId="49" fontId="19" fillId="0" borderId="24" xfId="0" applyNumberFormat="1" applyFont="1" applyBorder="1" applyAlignment="1">
      <alignment horizontal="center" vertical="top" wrapText="1"/>
    </xf>
    <xf numFmtId="3" fontId="19" fillId="0" borderId="24" xfId="0" applyNumberFormat="1" applyFont="1" applyBorder="1" applyAlignment="1">
      <alignment horizontal="center" vertical="top" wrapText="1"/>
    </xf>
    <xf numFmtId="0" fontId="19" fillId="0" borderId="24" xfId="0" applyFont="1" applyBorder="1" applyAlignment="1">
      <alignment horizontal="left" vertical="top" wrapText="1"/>
    </xf>
    <xf numFmtId="4" fontId="19" fillId="0" borderId="24" xfId="36" applyNumberFormat="1" applyFont="1" applyBorder="1" applyAlignment="1">
      <alignment horizontal="center" vertical="top" wrapText="1"/>
    </xf>
    <xf numFmtId="0" fontId="19" fillId="0" borderId="30" xfId="0" applyFont="1" applyBorder="1" applyAlignment="1">
      <alignment horizontal="left" vertical="top" wrapText="1"/>
    </xf>
    <xf numFmtId="4" fontId="19" fillId="0" borderId="30" xfId="0" applyNumberFormat="1" applyFont="1" applyBorder="1" applyAlignment="1">
      <alignment horizontal="center" vertical="top" wrapText="1"/>
    </xf>
    <xf numFmtId="0" fontId="19" fillId="0" borderId="0" xfId="0" applyFont="1" applyAlignment="1">
      <alignment/>
    </xf>
    <xf numFmtId="0" fontId="61" fillId="0" borderId="27" xfId="0" applyFont="1" applyBorder="1" applyAlignment="1">
      <alignment horizontal="center" vertical="top" wrapText="1"/>
    </xf>
    <xf numFmtId="49" fontId="20" fillId="0" borderId="32" xfId="0" applyNumberFormat="1" applyFont="1" applyBorder="1" applyAlignment="1">
      <alignment horizontal="center" vertical="top" wrapText="1"/>
    </xf>
    <xf numFmtId="49" fontId="20" fillId="0" borderId="29" xfId="0" applyNumberFormat="1" applyFont="1" applyBorder="1" applyAlignment="1">
      <alignment horizontal="center" vertical="top" wrapText="1"/>
    </xf>
    <xf numFmtId="0" fontId="61" fillId="0" borderId="32" xfId="0" applyFont="1" applyBorder="1" applyAlignment="1">
      <alignment horizontal="center" vertical="top" wrapText="1"/>
    </xf>
    <xf numFmtId="4" fontId="61" fillId="0" borderId="32" xfId="0" applyNumberFormat="1" applyFont="1" applyBorder="1" applyAlignment="1">
      <alignment horizontal="center" vertical="top" wrapText="1"/>
    </xf>
    <xf numFmtId="4" fontId="62" fillId="0" borderId="27" xfId="0" applyNumberFormat="1" applyFont="1" applyBorder="1" applyAlignment="1">
      <alignment horizontal="center" vertical="top" wrapText="1"/>
    </xf>
    <xf numFmtId="4" fontId="62" fillId="0" borderId="32" xfId="0" applyNumberFormat="1" applyFont="1" applyBorder="1" applyAlignment="1">
      <alignment horizontal="center" vertical="top" wrapText="1"/>
    </xf>
    <xf numFmtId="0" fontId="62" fillId="0" borderId="27" xfId="0" applyFont="1" applyBorder="1" applyAlignment="1">
      <alignment horizontal="center" vertical="top" wrapText="1"/>
    </xf>
    <xf numFmtId="3" fontId="62" fillId="0" borderId="27" xfId="0" applyNumberFormat="1" applyFont="1" applyBorder="1" applyAlignment="1">
      <alignment horizontal="center" vertical="top" wrapText="1"/>
    </xf>
    <xf numFmtId="0" fontId="63" fillId="0" borderId="27" xfId="0" applyFont="1" applyBorder="1" applyAlignment="1">
      <alignment horizontal="center" vertical="top" wrapText="1"/>
    </xf>
    <xf numFmtId="4" fontId="62" fillId="0" borderId="48" xfId="0" applyNumberFormat="1" applyFont="1" applyBorder="1" applyAlignment="1">
      <alignment horizontal="right" vertical="top" wrapText="1"/>
    </xf>
    <xf numFmtId="4" fontId="63" fillId="0" borderId="27" xfId="0" applyNumberFormat="1" applyFont="1" applyBorder="1" applyAlignment="1">
      <alignment horizontal="center" vertical="top" wrapText="1"/>
    </xf>
    <xf numFmtId="0" fontId="62" fillId="0" borderId="47" xfId="0" applyFont="1" applyBorder="1" applyAlignment="1">
      <alignment horizontal="center" vertical="top" wrapText="1"/>
    </xf>
    <xf numFmtId="204" fontId="62" fillId="0" borderId="27" xfId="0" applyNumberFormat="1" applyFont="1" applyBorder="1" applyAlignment="1">
      <alignment horizontal="center" vertical="top" wrapText="1"/>
    </xf>
    <xf numFmtId="0" fontId="62" fillId="0" borderId="48" xfId="0" applyFont="1" applyBorder="1" applyAlignment="1">
      <alignment horizontal="center" vertical="top" wrapText="1"/>
    </xf>
    <xf numFmtId="4" fontId="62" fillId="0" borderId="48" xfId="0" applyNumberFormat="1" applyFont="1" applyBorder="1" applyAlignment="1">
      <alignment horizontal="center" vertical="top" wrapText="1"/>
    </xf>
    <xf numFmtId="204" fontId="1" fillId="0" borderId="0" xfId="0" applyNumberFormat="1" applyFont="1" applyAlignment="1">
      <alignment horizontal="center"/>
    </xf>
    <xf numFmtId="204" fontId="1" fillId="0" borderId="11" xfId="0" applyNumberFormat="1" applyFont="1" applyBorder="1" applyAlignment="1">
      <alignment/>
    </xf>
    <xf numFmtId="0" fontId="11" fillId="0" borderId="0" xfId="0" applyFont="1" applyBorder="1" applyAlignment="1">
      <alignment/>
    </xf>
    <xf numFmtId="43" fontId="19" fillId="0" borderId="32" xfId="36" applyFont="1" applyBorder="1" applyAlignment="1">
      <alignment horizontal="center" vertical="top" wrapText="1"/>
    </xf>
    <xf numFmtId="4" fontId="13" fillId="0" borderId="27" xfId="0" applyNumberFormat="1" applyFont="1" applyBorder="1" applyAlignment="1">
      <alignment horizontal="center" vertical="top" wrapText="1"/>
    </xf>
    <xf numFmtId="4" fontId="13" fillId="0" borderId="27" xfId="0" applyNumberFormat="1" applyFont="1" applyBorder="1" applyAlignment="1">
      <alignment horizontal="right" vertical="top" wrapText="1"/>
    </xf>
    <xf numFmtId="204" fontId="13" fillId="0" borderId="27" xfId="36" applyNumberFormat="1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/>
    </xf>
    <xf numFmtId="43" fontId="9" fillId="0" borderId="0" xfId="36" applyFont="1" applyBorder="1" applyAlignment="1">
      <alignment horizontal="center"/>
    </xf>
    <xf numFmtId="43" fontId="11" fillId="0" borderId="11" xfId="36" applyFont="1" applyBorder="1" applyAlignment="1">
      <alignment horizontal="center"/>
    </xf>
    <xf numFmtId="0" fontId="9" fillId="0" borderId="0" xfId="0" applyFont="1" applyAlignment="1">
      <alignment horizontal="center"/>
    </xf>
    <xf numFmtId="43" fontId="9" fillId="0" borderId="0" xfId="36" applyFont="1" applyAlignment="1">
      <alignment horizontal="right"/>
    </xf>
    <xf numFmtId="0" fontId="9" fillId="0" borderId="0" xfId="0" applyFont="1" applyAlignment="1">
      <alignment horizontal="right"/>
    </xf>
    <xf numFmtId="43" fontId="9" fillId="0" borderId="28" xfId="36" applyFont="1" applyBorder="1" applyAlignment="1">
      <alignment/>
    </xf>
    <xf numFmtId="203" fontId="19" fillId="0" borderId="27" xfId="36" applyNumberFormat="1" applyFont="1" applyBorder="1" applyAlignment="1">
      <alignment horizontal="center" vertical="top" wrapText="1"/>
    </xf>
    <xf numFmtId="0" fontId="8" fillId="0" borderId="32" xfId="0" applyFont="1" applyBorder="1" applyAlignment="1">
      <alignment/>
    </xf>
    <xf numFmtId="43" fontId="8" fillId="0" borderId="32" xfId="36" applyFont="1" applyBorder="1" applyAlignment="1">
      <alignment/>
    </xf>
    <xf numFmtId="43" fontId="8" fillId="0" borderId="32" xfId="36" applyFont="1" applyBorder="1" applyAlignment="1">
      <alignment vertical="center"/>
    </xf>
    <xf numFmtId="0" fontId="8" fillId="0" borderId="32" xfId="0" applyFont="1" applyBorder="1" applyAlignment="1">
      <alignment horizontal="left"/>
    </xf>
    <xf numFmtId="43" fontId="9" fillId="0" borderId="32" xfId="36" applyFont="1" applyBorder="1" applyAlignment="1">
      <alignment/>
    </xf>
    <xf numFmtId="43" fontId="8" fillId="0" borderId="0" xfId="36" applyFont="1" applyAlignment="1">
      <alignment horizontal="right" vertical="center"/>
    </xf>
    <xf numFmtId="43" fontId="9" fillId="0" borderId="28" xfId="0" applyNumberFormat="1" applyFont="1" applyBorder="1" applyAlignment="1">
      <alignment/>
    </xf>
    <xf numFmtId="43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8" fillId="0" borderId="24" xfId="0" applyFont="1" applyBorder="1" applyAlignment="1">
      <alignment/>
    </xf>
    <xf numFmtId="49" fontId="11" fillId="0" borderId="21" xfId="0" applyNumberFormat="1" applyFont="1" applyBorder="1" applyAlignment="1">
      <alignment/>
    </xf>
    <xf numFmtId="43" fontId="8" fillId="0" borderId="37" xfId="36" applyFont="1" applyBorder="1" applyAlignment="1">
      <alignment horizontal="center"/>
    </xf>
    <xf numFmtId="43" fontId="8" fillId="0" borderId="39" xfId="36" applyFont="1" applyBorder="1" applyAlignment="1">
      <alignment horizontal="center"/>
    </xf>
    <xf numFmtId="43" fontId="8" fillId="0" borderId="37" xfId="36" applyFont="1" applyBorder="1" applyAlignment="1">
      <alignment horizontal="right"/>
    </xf>
    <xf numFmtId="43" fontId="8" fillId="0" borderId="39" xfId="36" applyFont="1" applyBorder="1" applyAlignment="1">
      <alignment horizontal="right"/>
    </xf>
    <xf numFmtId="43" fontId="8" fillId="0" borderId="37" xfId="36" applyFont="1" applyBorder="1" applyAlignment="1">
      <alignment horizontal="center" vertical="center"/>
    </xf>
    <xf numFmtId="43" fontId="8" fillId="0" borderId="39" xfId="36" applyFont="1" applyBorder="1" applyAlignment="1">
      <alignment horizontal="center" vertical="center"/>
    </xf>
    <xf numFmtId="43" fontId="9" fillId="0" borderId="47" xfId="36" applyFont="1" applyBorder="1" applyAlignment="1">
      <alignment horizontal="center"/>
    </xf>
    <xf numFmtId="43" fontId="9" fillId="0" borderId="48" xfId="36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24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  <xf numFmtId="49" fontId="9" fillId="0" borderId="29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43" fontId="8" fillId="0" borderId="50" xfId="36" applyFont="1" applyBorder="1" applyAlignment="1">
      <alignment horizontal="center"/>
    </xf>
    <xf numFmtId="43" fontId="8" fillId="0" borderId="51" xfId="36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43" fontId="8" fillId="0" borderId="33" xfId="36" applyFont="1" applyBorder="1" applyAlignment="1">
      <alignment horizontal="center"/>
    </xf>
    <xf numFmtId="43" fontId="8" fillId="0" borderId="35" xfId="36" applyFont="1" applyBorder="1" applyAlignment="1">
      <alignment horizontal="center"/>
    </xf>
    <xf numFmtId="43" fontId="8" fillId="0" borderId="52" xfId="36" applyFont="1" applyBorder="1" applyAlignment="1">
      <alignment horizontal="center"/>
    </xf>
    <xf numFmtId="43" fontId="8" fillId="0" borderId="53" xfId="36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43" fontId="11" fillId="0" borderId="11" xfId="36" applyFont="1" applyBorder="1" applyAlignment="1">
      <alignment horizontal="center"/>
    </xf>
    <xf numFmtId="43" fontId="11" fillId="0" borderId="10" xfId="36" applyFont="1" applyBorder="1" applyAlignment="1">
      <alignment horizontal="center"/>
    </xf>
    <xf numFmtId="43" fontId="11" fillId="0" borderId="25" xfId="36" applyFont="1" applyBorder="1" applyAlignment="1">
      <alignment horizontal="center"/>
    </xf>
    <xf numFmtId="43" fontId="11" fillId="0" borderId="26" xfId="36" applyFont="1" applyBorder="1" applyAlignment="1">
      <alignment horizontal="center"/>
    </xf>
    <xf numFmtId="0" fontId="10" fillId="0" borderId="54" xfId="0" applyFont="1" applyBorder="1" applyAlignment="1">
      <alignment horizontal="center"/>
    </xf>
    <xf numFmtId="0" fontId="10" fillId="0" borderId="55" xfId="0" applyFont="1" applyBorder="1" applyAlignment="1">
      <alignment horizontal="center"/>
    </xf>
    <xf numFmtId="0" fontId="11" fillId="0" borderId="22" xfId="0" applyFont="1" applyBorder="1" applyAlignment="1">
      <alignment horizontal="right"/>
    </xf>
    <xf numFmtId="0" fontId="10" fillId="0" borderId="56" xfId="0" applyFont="1" applyBorder="1" applyAlignment="1">
      <alignment horizontal="center"/>
    </xf>
    <xf numFmtId="0" fontId="10" fillId="0" borderId="57" xfId="0" applyFont="1" applyBorder="1" applyAlignment="1">
      <alignment horizontal="center"/>
    </xf>
    <xf numFmtId="0" fontId="10" fillId="0" borderId="58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43" fontId="10" fillId="0" borderId="25" xfId="36" applyFont="1" applyBorder="1" applyAlignment="1">
      <alignment horizontal="center"/>
    </xf>
    <xf numFmtId="43" fontId="10" fillId="0" borderId="26" xfId="36" applyFont="1" applyBorder="1" applyAlignment="1">
      <alignment horizontal="center"/>
    </xf>
    <xf numFmtId="43" fontId="10" fillId="0" borderId="47" xfId="36" applyFont="1" applyBorder="1" applyAlignment="1">
      <alignment horizontal="center"/>
    </xf>
    <xf numFmtId="43" fontId="10" fillId="0" borderId="48" xfId="36" applyFont="1" applyBorder="1" applyAlignment="1">
      <alignment horizontal="center"/>
    </xf>
    <xf numFmtId="43" fontId="10" fillId="0" borderId="59" xfId="36" applyFont="1" applyBorder="1" applyAlignment="1">
      <alignment horizontal="center"/>
    </xf>
    <xf numFmtId="43" fontId="10" fillId="0" borderId="60" xfId="36" applyFont="1" applyBorder="1" applyAlignment="1">
      <alignment horizontal="center"/>
    </xf>
    <xf numFmtId="43" fontId="11" fillId="0" borderId="11" xfId="36" applyFont="1" applyBorder="1" applyAlignment="1">
      <alignment horizontal="right"/>
    </xf>
    <xf numFmtId="43" fontId="11" fillId="0" borderId="10" xfId="36" applyFont="1" applyBorder="1" applyAlignment="1">
      <alignment horizontal="right"/>
    </xf>
    <xf numFmtId="0" fontId="11" fillId="0" borderId="11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43" fontId="10" fillId="0" borderId="47" xfId="36" applyFont="1" applyBorder="1" applyAlignment="1">
      <alignment horizontal="left"/>
    </xf>
    <xf numFmtId="43" fontId="10" fillId="0" borderId="48" xfId="36" applyFont="1" applyBorder="1" applyAlignment="1">
      <alignment horizontal="left"/>
    </xf>
    <xf numFmtId="43" fontId="10" fillId="0" borderId="42" xfId="36" applyFont="1" applyBorder="1" applyAlignment="1">
      <alignment horizontal="center"/>
    </xf>
    <xf numFmtId="43" fontId="10" fillId="0" borderId="31" xfId="36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43" fontId="11" fillId="0" borderId="11" xfId="36" applyNumberFormat="1" applyFont="1" applyBorder="1" applyAlignment="1">
      <alignment horizontal="right"/>
    </xf>
    <xf numFmtId="43" fontId="11" fillId="0" borderId="10" xfId="36" applyNumberFormat="1" applyFont="1" applyBorder="1" applyAlignment="1">
      <alignment horizontal="right"/>
    </xf>
    <xf numFmtId="43" fontId="11" fillId="0" borderId="11" xfId="36" applyNumberFormat="1" applyFont="1" applyBorder="1" applyAlignment="1">
      <alignment horizontal="center"/>
    </xf>
    <xf numFmtId="43" fontId="11" fillId="0" borderId="10" xfId="36" applyNumberFormat="1" applyFont="1" applyBorder="1" applyAlignment="1">
      <alignment horizontal="center"/>
    </xf>
    <xf numFmtId="43" fontId="11" fillId="0" borderId="0" xfId="36" applyFont="1" applyBorder="1" applyAlignment="1">
      <alignment horizontal="center"/>
    </xf>
    <xf numFmtId="43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43" fontId="11" fillId="0" borderId="19" xfId="36" applyFont="1" applyBorder="1" applyAlignment="1">
      <alignment horizontal="center"/>
    </xf>
    <xf numFmtId="43" fontId="11" fillId="0" borderId="18" xfId="36" applyFont="1" applyBorder="1" applyAlignment="1">
      <alignment horizontal="center"/>
    </xf>
    <xf numFmtId="43" fontId="11" fillId="0" borderId="42" xfId="36" applyFont="1" applyBorder="1" applyAlignment="1">
      <alignment horizontal="center"/>
    </xf>
    <xf numFmtId="43" fontId="11" fillId="0" borderId="31" xfId="36" applyFont="1" applyBorder="1" applyAlignment="1">
      <alignment horizontal="center"/>
    </xf>
    <xf numFmtId="43" fontId="11" fillId="0" borderId="42" xfId="0" applyNumberFormat="1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43" fontId="11" fillId="0" borderId="17" xfId="36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43" fontId="11" fillId="0" borderId="14" xfId="36" applyFont="1" applyBorder="1" applyAlignment="1">
      <alignment horizontal="center"/>
    </xf>
    <xf numFmtId="43" fontId="11" fillId="0" borderId="13" xfId="36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43" fontId="10" fillId="0" borderId="15" xfId="36" applyFont="1" applyBorder="1" applyAlignment="1">
      <alignment horizontal="center"/>
    </xf>
    <xf numFmtId="4" fontId="19" fillId="0" borderId="42" xfId="0" applyNumberFormat="1" applyFont="1" applyBorder="1" applyAlignment="1">
      <alignment horizontal="center" vertical="top" wrapText="1"/>
    </xf>
    <xf numFmtId="4" fontId="19" fillId="0" borderId="15" xfId="0" applyNumberFormat="1" applyFont="1" applyBorder="1" applyAlignment="1">
      <alignment horizontal="center" vertical="top" wrapText="1"/>
    </xf>
    <xf numFmtId="4" fontId="18" fillId="0" borderId="0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1" fontId="9" fillId="0" borderId="17" xfId="0" applyNumberFormat="1" applyFont="1" applyBorder="1" applyAlignment="1">
      <alignment horizontal="center"/>
    </xf>
    <xf numFmtId="4" fontId="19" fillId="0" borderId="18" xfId="0" applyNumberFormat="1" applyFont="1" applyBorder="1" applyAlignment="1">
      <alignment horizontal="center" vertical="top" wrapText="1"/>
    </xf>
    <xf numFmtId="4" fontId="19" fillId="0" borderId="29" xfId="0" applyNumberFormat="1" applyFont="1" applyBorder="1" applyAlignment="1">
      <alignment horizontal="center" vertical="top" wrapText="1"/>
    </xf>
    <xf numFmtId="49" fontId="19" fillId="0" borderId="18" xfId="0" applyNumberFormat="1" applyFont="1" applyBorder="1" applyAlignment="1">
      <alignment horizontal="center" vertical="top" wrapText="1"/>
    </xf>
    <xf numFmtId="49" fontId="19" fillId="0" borderId="29" xfId="0" applyNumberFormat="1" applyFont="1" applyBorder="1" applyAlignment="1">
      <alignment horizontal="center" vertical="top" wrapText="1"/>
    </xf>
    <xf numFmtId="4" fontId="19" fillId="0" borderId="31" xfId="0" applyNumberFormat="1" applyFont="1" applyBorder="1" applyAlignment="1">
      <alignment horizontal="center" vertical="top" wrapText="1"/>
    </xf>
    <xf numFmtId="4" fontId="19" fillId="0" borderId="24" xfId="0" applyNumberFormat="1" applyFont="1" applyBorder="1" applyAlignment="1">
      <alignment horizontal="center" vertical="center" wrapText="1"/>
    </xf>
    <xf numFmtId="4" fontId="19" fillId="0" borderId="29" xfId="0" applyNumberFormat="1" applyFont="1" applyBorder="1" applyAlignment="1">
      <alignment horizontal="center" vertical="center" wrapText="1"/>
    </xf>
    <xf numFmtId="49" fontId="19" fillId="0" borderId="42" xfId="0" applyNumberFormat="1" applyFont="1" applyBorder="1" applyAlignment="1">
      <alignment horizontal="center" vertical="top" wrapText="1"/>
    </xf>
    <xf numFmtId="49" fontId="19" fillId="0" borderId="31" xfId="0" applyNumberFormat="1" applyFont="1" applyBorder="1" applyAlignment="1">
      <alignment horizontal="center" vertical="top" wrapText="1"/>
    </xf>
    <xf numFmtId="0" fontId="19" fillId="0" borderId="24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49" fontId="19" fillId="0" borderId="32" xfId="0" applyNumberFormat="1" applyFont="1" applyBorder="1" applyAlignment="1">
      <alignment horizontal="center" vertical="top" wrapText="1"/>
    </xf>
    <xf numFmtId="49" fontId="19" fillId="0" borderId="15" xfId="0" applyNumberFormat="1" applyFont="1" applyBorder="1" applyAlignment="1">
      <alignment horizontal="center" vertical="top" wrapText="1"/>
    </xf>
    <xf numFmtId="0" fontId="19" fillId="0" borderId="21" xfId="0" applyFont="1" applyBorder="1" applyAlignment="1">
      <alignment horizontal="center" vertical="center" wrapText="1"/>
    </xf>
    <xf numFmtId="49" fontId="20" fillId="0" borderId="42" xfId="0" applyNumberFormat="1" applyFont="1" applyBorder="1" applyAlignment="1">
      <alignment horizontal="center" vertical="top" wrapText="1"/>
    </xf>
    <xf numFmtId="49" fontId="20" fillId="0" borderId="31" xfId="0" applyNumberFormat="1" applyFont="1" applyBorder="1" applyAlignment="1">
      <alignment horizontal="center" vertical="top" wrapText="1"/>
    </xf>
    <xf numFmtId="4" fontId="20" fillId="0" borderId="42" xfId="0" applyNumberFormat="1" applyFont="1" applyBorder="1" applyAlignment="1">
      <alignment horizontal="center" vertical="top" wrapText="1"/>
    </xf>
    <xf numFmtId="4" fontId="20" fillId="0" borderId="31" xfId="0" applyNumberFormat="1" applyFont="1" applyBorder="1" applyAlignment="1">
      <alignment horizontal="center" vertical="top" wrapText="1"/>
    </xf>
    <xf numFmtId="49" fontId="20" fillId="0" borderId="32" xfId="0" applyNumberFormat="1" applyFont="1" applyBorder="1" applyAlignment="1">
      <alignment horizontal="center" vertical="top" wrapText="1"/>
    </xf>
    <xf numFmtId="49" fontId="20" fillId="0" borderId="15" xfId="0" applyNumberFormat="1" applyFont="1" applyBorder="1" applyAlignment="1">
      <alignment horizontal="center" vertical="top" wrapText="1"/>
    </xf>
    <xf numFmtId="1" fontId="13" fillId="0" borderId="17" xfId="0" applyNumberFormat="1" applyFont="1" applyBorder="1" applyAlignment="1">
      <alignment horizontal="center"/>
    </xf>
    <xf numFmtId="4" fontId="19" fillId="0" borderId="32" xfId="0" applyNumberFormat="1" applyFont="1" applyBorder="1" applyAlignment="1">
      <alignment horizontal="center" vertical="top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 2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866775</xdr:colOff>
      <xdr:row>0</xdr:row>
      <xdr:rowOff>0</xdr:rowOff>
    </xdr:from>
    <xdr:to>
      <xdr:col>7</xdr:col>
      <xdr:colOff>771525</xdr:colOff>
      <xdr:row>0</xdr:row>
      <xdr:rowOff>228600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495675" y="0"/>
          <a:ext cx="990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view="pageBreakPreview" zoomScaleSheetLayoutView="100" zoomScalePageLayoutView="0" workbookViewId="0" topLeftCell="A1">
      <selection activeCell="F12" sqref="F12"/>
    </sheetView>
  </sheetViews>
  <sheetFormatPr defaultColWidth="9.140625" defaultRowHeight="21.75"/>
  <cols>
    <col min="1" max="1" width="55.8515625" style="54" customWidth="1"/>
    <col min="2" max="2" width="11.57421875" style="54" customWidth="1"/>
    <col min="3" max="3" width="10.28125" style="54" bestFit="1" customWidth="1"/>
    <col min="4" max="4" width="12.7109375" style="54" customWidth="1"/>
    <col min="5" max="5" width="9.140625" style="54" customWidth="1"/>
    <col min="6" max="6" width="11.7109375" style="54" customWidth="1"/>
    <col min="7" max="7" width="9.8515625" style="54" bestFit="1" customWidth="1"/>
    <col min="8" max="8" width="15.00390625" style="54" customWidth="1"/>
    <col min="9" max="9" width="9.140625" style="54" customWidth="1"/>
    <col min="10" max="10" width="11.140625" style="54" bestFit="1" customWidth="1"/>
    <col min="11" max="16384" width="9.140625" style="54" customWidth="1"/>
  </cols>
  <sheetData>
    <row r="1" spans="1:6" ht="19.5" customHeight="1">
      <c r="A1" s="362" t="s">
        <v>122</v>
      </c>
      <c r="B1" s="362"/>
      <c r="C1" s="362"/>
      <c r="D1" s="362"/>
      <c r="E1" s="362"/>
      <c r="F1" s="362"/>
    </row>
    <row r="2" spans="1:6" ht="19.5" customHeight="1">
      <c r="A2" s="362" t="s">
        <v>36</v>
      </c>
      <c r="B2" s="362"/>
      <c r="C2" s="362"/>
      <c r="D2" s="362"/>
      <c r="E2" s="362"/>
      <c r="F2" s="362"/>
    </row>
    <row r="3" spans="1:6" ht="21.75" customHeight="1">
      <c r="A3" s="363" t="s">
        <v>333</v>
      </c>
      <c r="B3" s="363"/>
      <c r="C3" s="363"/>
      <c r="D3" s="363"/>
      <c r="E3" s="363"/>
      <c r="F3" s="363"/>
    </row>
    <row r="4" spans="1:6" ht="21.75" customHeight="1">
      <c r="A4" s="364" t="s">
        <v>4</v>
      </c>
      <c r="B4" s="366" t="s">
        <v>37</v>
      </c>
      <c r="C4" s="371" t="s">
        <v>38</v>
      </c>
      <c r="D4" s="372"/>
      <c r="E4" s="371" t="s">
        <v>39</v>
      </c>
      <c r="F4" s="372"/>
    </row>
    <row r="5" spans="1:6" ht="12" customHeight="1">
      <c r="A5" s="365"/>
      <c r="B5" s="367"/>
      <c r="C5" s="373"/>
      <c r="D5" s="374"/>
      <c r="E5" s="373"/>
      <c r="F5" s="374"/>
    </row>
    <row r="6" spans="1:6" ht="23.25" customHeight="1">
      <c r="A6" s="218" t="s">
        <v>334</v>
      </c>
      <c r="B6" s="219" t="s">
        <v>335</v>
      </c>
      <c r="C6" s="375">
        <v>0</v>
      </c>
      <c r="D6" s="376"/>
      <c r="E6" s="375"/>
      <c r="F6" s="376"/>
    </row>
    <row r="7" spans="1:6" ht="23.25" customHeight="1">
      <c r="A7" s="218" t="s">
        <v>109</v>
      </c>
      <c r="B7" s="219" t="s">
        <v>286</v>
      </c>
      <c r="C7" s="377">
        <v>0</v>
      </c>
      <c r="D7" s="378"/>
      <c r="E7" s="377"/>
      <c r="F7" s="378"/>
    </row>
    <row r="8" spans="1:10" ht="21">
      <c r="A8" s="218" t="s">
        <v>105</v>
      </c>
      <c r="B8" s="219" t="s">
        <v>287</v>
      </c>
      <c r="C8" s="354">
        <v>10875726.86</v>
      </c>
      <c r="D8" s="355"/>
      <c r="E8" s="354"/>
      <c r="F8" s="355"/>
      <c r="J8" s="182"/>
    </row>
    <row r="9" spans="1:6" ht="21">
      <c r="A9" s="218" t="s">
        <v>106</v>
      </c>
      <c r="B9" s="219" t="s">
        <v>287</v>
      </c>
      <c r="C9" s="354">
        <v>883160.52</v>
      </c>
      <c r="D9" s="355"/>
      <c r="E9" s="354"/>
      <c r="F9" s="355"/>
    </row>
    <row r="10" spans="1:8" ht="21">
      <c r="A10" s="218" t="s">
        <v>107</v>
      </c>
      <c r="B10" s="219" t="s">
        <v>287</v>
      </c>
      <c r="C10" s="354">
        <v>258498.85</v>
      </c>
      <c r="D10" s="355"/>
      <c r="E10" s="354"/>
      <c r="F10" s="355"/>
      <c r="H10" s="139"/>
    </row>
    <row r="11" spans="1:10" ht="21">
      <c r="A11" s="218" t="s">
        <v>108</v>
      </c>
      <c r="B11" s="219" t="s">
        <v>287</v>
      </c>
      <c r="C11" s="354">
        <v>5663907.04</v>
      </c>
      <c r="D11" s="355"/>
      <c r="E11" s="354"/>
      <c r="F11" s="355"/>
      <c r="H11" s="139">
        <f>SUM(C6:D12)</f>
        <v>31269165.009999998</v>
      </c>
      <c r="J11" s="182"/>
    </row>
    <row r="12" spans="1:10" ht="23.25" customHeight="1">
      <c r="A12" s="218" t="s">
        <v>231</v>
      </c>
      <c r="B12" s="219" t="s">
        <v>287</v>
      </c>
      <c r="C12" s="356">
        <v>13587871.74</v>
      </c>
      <c r="D12" s="357"/>
      <c r="E12" s="220"/>
      <c r="F12" s="221"/>
      <c r="H12" s="139">
        <f>SUM(C6:D12)</f>
        <v>31269165.009999998</v>
      </c>
      <c r="J12" s="182"/>
    </row>
    <row r="13" spans="1:6" ht="21">
      <c r="A13" s="218" t="s">
        <v>40</v>
      </c>
      <c r="B13" s="219" t="s">
        <v>288</v>
      </c>
      <c r="C13" s="354">
        <v>2650</v>
      </c>
      <c r="D13" s="355"/>
      <c r="E13" s="354"/>
      <c r="F13" s="355"/>
    </row>
    <row r="14" spans="1:6" ht="21">
      <c r="A14" s="218" t="s">
        <v>166</v>
      </c>
      <c r="B14" s="219" t="s">
        <v>289</v>
      </c>
      <c r="C14" s="354">
        <v>30400</v>
      </c>
      <c r="D14" s="355"/>
      <c r="E14" s="354"/>
      <c r="F14" s="355"/>
    </row>
    <row r="15" spans="1:6" ht="21">
      <c r="A15" s="218" t="s">
        <v>154</v>
      </c>
      <c r="B15" s="219" t="s">
        <v>291</v>
      </c>
      <c r="C15" s="356">
        <v>515334</v>
      </c>
      <c r="D15" s="357"/>
      <c r="E15" s="220"/>
      <c r="F15" s="221"/>
    </row>
    <row r="16" spans="1:8" ht="21">
      <c r="A16" s="218" t="s">
        <v>80</v>
      </c>
      <c r="B16" s="219" t="s">
        <v>290</v>
      </c>
      <c r="C16" s="354">
        <v>3810.93</v>
      </c>
      <c r="D16" s="355"/>
      <c r="E16" s="354"/>
      <c r="F16" s="355"/>
      <c r="H16" s="182"/>
    </row>
    <row r="17" spans="1:8" ht="23.25" customHeight="1">
      <c r="A17" s="218" t="s">
        <v>175</v>
      </c>
      <c r="B17" s="219" t="s">
        <v>292</v>
      </c>
      <c r="C17" s="354">
        <v>30400</v>
      </c>
      <c r="D17" s="355"/>
      <c r="E17" s="220"/>
      <c r="F17" s="221"/>
      <c r="H17" s="182"/>
    </row>
    <row r="18" spans="1:8" ht="21">
      <c r="A18" s="218" t="s">
        <v>19</v>
      </c>
      <c r="B18" s="219" t="s">
        <v>293</v>
      </c>
      <c r="C18" s="354">
        <v>9261339</v>
      </c>
      <c r="D18" s="355"/>
      <c r="E18" s="354"/>
      <c r="F18" s="355"/>
      <c r="H18" s="139">
        <f>SUM(C18:D18)</f>
        <v>9261339</v>
      </c>
    </row>
    <row r="19" spans="1:6" ht="21">
      <c r="A19" s="218" t="s">
        <v>96</v>
      </c>
      <c r="B19" s="219" t="s">
        <v>294</v>
      </c>
      <c r="C19" s="354">
        <v>1651020</v>
      </c>
      <c r="D19" s="355"/>
      <c r="E19" s="354"/>
      <c r="F19" s="355"/>
    </row>
    <row r="20" spans="1:6" ht="21">
      <c r="A20" s="218" t="s">
        <v>86</v>
      </c>
      <c r="B20" s="219" t="s">
        <v>295</v>
      </c>
      <c r="C20" s="354">
        <v>3679389</v>
      </c>
      <c r="D20" s="355"/>
      <c r="E20" s="354"/>
      <c r="F20" s="355"/>
    </row>
    <row r="21" spans="1:6" ht="21">
      <c r="A21" s="218" t="s">
        <v>20</v>
      </c>
      <c r="B21" s="219" t="s">
        <v>296</v>
      </c>
      <c r="C21" s="354">
        <v>136676</v>
      </c>
      <c r="D21" s="355"/>
      <c r="E21" s="354"/>
      <c r="F21" s="355"/>
    </row>
    <row r="22" spans="1:8" ht="21">
      <c r="A22" s="218" t="s">
        <v>21</v>
      </c>
      <c r="B22" s="219" t="s">
        <v>297</v>
      </c>
      <c r="C22" s="354">
        <v>1216343.29</v>
      </c>
      <c r="D22" s="355"/>
      <c r="E22" s="354"/>
      <c r="F22" s="355"/>
      <c r="H22" s="54">
        <f>1875585.05-31500</f>
        <v>1844085.05</v>
      </c>
    </row>
    <row r="23" spans="1:6" ht="21">
      <c r="A23" s="218" t="s">
        <v>22</v>
      </c>
      <c r="B23" s="219" t="s">
        <v>298</v>
      </c>
      <c r="C23" s="354">
        <v>840066.5</v>
      </c>
      <c r="D23" s="355"/>
      <c r="E23" s="354"/>
      <c r="F23" s="355"/>
    </row>
    <row r="24" spans="1:8" ht="21">
      <c r="A24" s="218" t="s">
        <v>23</v>
      </c>
      <c r="B24" s="219" t="s">
        <v>299</v>
      </c>
      <c r="C24" s="358">
        <v>232479.27</v>
      </c>
      <c r="D24" s="359"/>
      <c r="E24" s="354"/>
      <c r="F24" s="355"/>
      <c r="H24" s="54">
        <f>250296.25-201101.38</f>
        <v>49194.869999999995</v>
      </c>
    </row>
    <row r="25" spans="1:6" ht="21">
      <c r="A25" s="218" t="s">
        <v>24</v>
      </c>
      <c r="B25" s="219" t="s">
        <v>300</v>
      </c>
      <c r="C25" s="354">
        <v>247000</v>
      </c>
      <c r="D25" s="355"/>
      <c r="E25" s="354"/>
      <c r="F25" s="355"/>
    </row>
    <row r="26" spans="1:6" ht="23.25" customHeight="1">
      <c r="A26" s="218" t="s">
        <v>25</v>
      </c>
      <c r="B26" s="219" t="s">
        <v>301</v>
      </c>
      <c r="C26" s="354">
        <v>0</v>
      </c>
      <c r="D26" s="355"/>
      <c r="E26" s="220"/>
      <c r="F26" s="221"/>
    </row>
    <row r="27" spans="1:6" ht="21">
      <c r="A27" s="218" t="s">
        <v>16</v>
      </c>
      <c r="B27" s="219" t="s">
        <v>302</v>
      </c>
      <c r="C27" s="354">
        <v>1558900</v>
      </c>
      <c r="D27" s="355"/>
      <c r="E27" s="354"/>
      <c r="F27" s="355"/>
    </row>
    <row r="28" spans="1:6" ht="21">
      <c r="A28" s="218" t="s">
        <v>34</v>
      </c>
      <c r="B28" s="219" t="s">
        <v>303</v>
      </c>
      <c r="C28" s="356">
        <v>0</v>
      </c>
      <c r="D28" s="357"/>
      <c r="E28" s="220"/>
      <c r="F28" s="221"/>
    </row>
    <row r="29" spans="1:8" ht="21">
      <c r="A29" s="218" t="s">
        <v>250</v>
      </c>
      <c r="B29" s="219" t="s">
        <v>309</v>
      </c>
      <c r="C29" s="354"/>
      <c r="D29" s="355"/>
      <c r="E29" s="354">
        <f>H29</f>
        <v>29399000.83</v>
      </c>
      <c r="F29" s="355"/>
      <c r="H29" s="139">
        <f>8761663.25+1368650.69+1316175.71+7257446.89+3129131.81+2555158.99+5010773.49</f>
        <v>29399000.83</v>
      </c>
    </row>
    <row r="30" spans="1:8" ht="21" customHeight="1">
      <c r="A30" s="218" t="s">
        <v>240</v>
      </c>
      <c r="B30" s="219" t="s">
        <v>304</v>
      </c>
      <c r="C30" s="354"/>
      <c r="D30" s="355"/>
      <c r="E30" s="354">
        <f>รายจ่ายค้างจ่าย!D12</f>
        <v>266356</v>
      </c>
      <c r="F30" s="355"/>
      <c r="H30" s="139"/>
    </row>
    <row r="31" spans="1:8" ht="21">
      <c r="A31" s="218" t="s">
        <v>249</v>
      </c>
      <c r="B31" s="219" t="s">
        <v>305</v>
      </c>
      <c r="C31" s="354"/>
      <c r="D31" s="355"/>
      <c r="E31" s="354">
        <f>เงินรับฝาก!B14</f>
        <v>2057671.4100000001</v>
      </c>
      <c r="F31" s="355"/>
      <c r="H31" s="182"/>
    </row>
    <row r="32" spans="1:8" ht="21">
      <c r="A32" s="218" t="s">
        <v>41</v>
      </c>
      <c r="B32" s="219" t="s">
        <v>306</v>
      </c>
      <c r="C32" s="354"/>
      <c r="D32" s="355"/>
      <c r="E32" s="354">
        <v>13819574.77</v>
      </c>
      <c r="F32" s="355"/>
      <c r="H32" s="139"/>
    </row>
    <row r="33" spans="1:6" ht="23.25" customHeight="1">
      <c r="A33" s="218" t="s">
        <v>176</v>
      </c>
      <c r="B33" s="219" t="s">
        <v>307</v>
      </c>
      <c r="C33" s="227"/>
      <c r="D33" s="228"/>
      <c r="E33" s="354">
        <v>30400</v>
      </c>
      <c r="F33" s="355"/>
    </row>
    <row r="34" spans="1:6" ht="21">
      <c r="A34" s="222" t="s">
        <v>26</v>
      </c>
      <c r="B34" s="219" t="s">
        <v>308</v>
      </c>
      <c r="C34" s="369"/>
      <c r="D34" s="370"/>
      <c r="E34" s="369">
        <v>5101969.99</v>
      </c>
      <c r="F34" s="370"/>
    </row>
    <row r="35" spans="2:8" ht="22.5" customHeight="1" thickBot="1">
      <c r="B35" s="223"/>
      <c r="C35" s="360">
        <f>SUM(C6:D34)</f>
        <v>50674973</v>
      </c>
      <c r="D35" s="361"/>
      <c r="E35" s="360">
        <f>SUM(E29:F34)</f>
        <v>50674973</v>
      </c>
      <c r="F35" s="361"/>
      <c r="G35" s="139"/>
      <c r="H35" s="139">
        <f>C35-E35</f>
        <v>0</v>
      </c>
    </row>
    <row r="36" spans="2:8" ht="22.5" customHeight="1" thickTop="1">
      <c r="B36" s="335"/>
      <c r="C36" s="336"/>
      <c r="D36" s="336"/>
      <c r="E36" s="336"/>
      <c r="F36" s="336"/>
      <c r="G36" s="139"/>
      <c r="H36" s="139"/>
    </row>
    <row r="37" spans="1:6" ht="31.5" customHeight="1">
      <c r="A37" s="224" t="s">
        <v>119</v>
      </c>
      <c r="B37" s="225"/>
      <c r="C37" s="226"/>
      <c r="D37" s="226"/>
      <c r="E37" s="226"/>
      <c r="F37" s="226"/>
    </row>
    <row r="38" spans="1:7" ht="23.25" customHeight="1">
      <c r="A38" s="226" t="s">
        <v>177</v>
      </c>
      <c r="B38" s="225"/>
      <c r="C38" s="226"/>
      <c r="D38" s="226"/>
      <c r="E38" s="226"/>
      <c r="F38" s="226"/>
      <c r="G38" s="118"/>
    </row>
    <row r="39" spans="1:6" ht="21" customHeight="1">
      <c r="A39" s="226" t="s">
        <v>178</v>
      </c>
      <c r="B39" s="225"/>
      <c r="C39" s="226"/>
      <c r="D39" s="226"/>
      <c r="E39" s="226"/>
      <c r="F39" s="226"/>
    </row>
    <row r="40" spans="1:6" ht="19.5">
      <c r="A40" s="368"/>
      <c r="B40" s="368"/>
      <c r="C40" s="368"/>
      <c r="D40" s="368"/>
      <c r="E40" s="368"/>
      <c r="F40" s="368"/>
    </row>
  </sheetData>
  <sheetProtection/>
  <mergeCells count="62">
    <mergeCell ref="C7:D7"/>
    <mergeCell ref="E7:F7"/>
    <mergeCell ref="E22:F22"/>
    <mergeCell ref="C21:D21"/>
    <mergeCell ref="C12:D12"/>
    <mergeCell ref="C22:D22"/>
    <mergeCell ref="C15:D15"/>
    <mergeCell ref="E16:F16"/>
    <mergeCell ref="E20:F20"/>
    <mergeCell ref="E19:F19"/>
    <mergeCell ref="C4:D5"/>
    <mergeCell ref="E4:F5"/>
    <mergeCell ref="C9:D9"/>
    <mergeCell ref="C10:D10"/>
    <mergeCell ref="E18:F18"/>
    <mergeCell ref="C8:D8"/>
    <mergeCell ref="E9:F9"/>
    <mergeCell ref="C6:D6"/>
    <mergeCell ref="E6:F6"/>
    <mergeCell ref="C18:D18"/>
    <mergeCell ref="A40:F40"/>
    <mergeCell ref="C19:D19"/>
    <mergeCell ref="E27:F27"/>
    <mergeCell ref="C34:D34"/>
    <mergeCell ref="E8:F8"/>
    <mergeCell ref="E24:F24"/>
    <mergeCell ref="E35:F35"/>
    <mergeCell ref="E34:F34"/>
    <mergeCell ref="C30:D30"/>
    <mergeCell ref="C11:D11"/>
    <mergeCell ref="A1:F1"/>
    <mergeCell ref="A2:F2"/>
    <mergeCell ref="A3:F3"/>
    <mergeCell ref="A4:A5"/>
    <mergeCell ref="B4:B5"/>
    <mergeCell ref="C27:D27"/>
    <mergeCell ref="E21:F21"/>
    <mergeCell ref="C14:D14"/>
    <mergeCell ref="E14:F14"/>
    <mergeCell ref="C23:D23"/>
    <mergeCell ref="C35:D35"/>
    <mergeCell ref="E32:F32"/>
    <mergeCell ref="C29:D29"/>
    <mergeCell ref="E29:F29"/>
    <mergeCell ref="C32:D32"/>
    <mergeCell ref="E31:F31"/>
    <mergeCell ref="E33:F33"/>
    <mergeCell ref="C31:D31"/>
    <mergeCell ref="E10:F10"/>
    <mergeCell ref="E13:F13"/>
    <mergeCell ref="C20:D20"/>
    <mergeCell ref="C16:D16"/>
    <mergeCell ref="C13:D13"/>
    <mergeCell ref="E11:F11"/>
    <mergeCell ref="C17:D17"/>
    <mergeCell ref="C25:D25"/>
    <mergeCell ref="E30:F30"/>
    <mergeCell ref="C28:D28"/>
    <mergeCell ref="C24:D24"/>
    <mergeCell ref="E25:F25"/>
    <mergeCell ref="E23:F23"/>
    <mergeCell ref="C26:D26"/>
  </mergeCells>
  <printOptions/>
  <pageMargins left="0.6" right="0.54" top="0.15748031496062992" bottom="0" header="0.15748031496062992" footer="0.2362204724409449"/>
  <pageSetup horizontalDpi="300" verticalDpi="300" orientation="portrait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95"/>
  <sheetViews>
    <sheetView zoomScalePageLayoutView="0" workbookViewId="0" topLeftCell="A65">
      <selection activeCell="G86" sqref="G86"/>
    </sheetView>
  </sheetViews>
  <sheetFormatPr defaultColWidth="9.140625" defaultRowHeight="21.75"/>
  <cols>
    <col min="1" max="1" width="10.8515625" style="54" customWidth="1"/>
    <col min="2" max="2" width="9.140625" style="54" customWidth="1"/>
    <col min="3" max="3" width="4.57421875" style="54" bestFit="1" customWidth="1"/>
    <col min="4" max="4" width="8.140625" style="54" customWidth="1"/>
    <col min="5" max="5" width="8.00390625" style="54" customWidth="1"/>
    <col min="6" max="6" width="7.7109375" style="54" customWidth="1"/>
    <col min="7" max="7" width="10.00390625" style="54" customWidth="1"/>
    <col min="8" max="8" width="9.140625" style="54" customWidth="1"/>
    <col min="9" max="9" width="5.140625" style="54" customWidth="1"/>
    <col min="10" max="10" width="5.57421875" style="54" customWidth="1"/>
    <col min="11" max="11" width="7.8515625" style="54" customWidth="1"/>
    <col min="12" max="12" width="10.8515625" style="54" bestFit="1" customWidth="1"/>
    <col min="13" max="13" width="6.421875" style="54" customWidth="1"/>
    <col min="14" max="14" width="7.00390625" style="54" customWidth="1"/>
    <col min="15" max="15" width="7.140625" style="54" customWidth="1"/>
    <col min="16" max="16" width="8.421875" style="54" customWidth="1"/>
    <col min="17" max="17" width="6.8515625" style="54" customWidth="1"/>
    <col min="18" max="18" width="8.421875" style="54" customWidth="1"/>
    <col min="19" max="19" width="5.57421875" style="54" customWidth="1"/>
    <col min="20" max="20" width="9.7109375" style="54" customWidth="1"/>
    <col min="21" max="16384" width="9.140625" style="54" customWidth="1"/>
  </cols>
  <sheetData>
    <row r="1" spans="1:20" ht="18" customHeight="1">
      <c r="A1" s="269" t="s">
        <v>181</v>
      </c>
      <c r="B1" s="473" t="s">
        <v>182</v>
      </c>
      <c r="C1" s="476"/>
      <c r="D1" s="476" t="s">
        <v>128</v>
      </c>
      <c r="E1" s="476"/>
      <c r="F1" s="472" t="s">
        <v>129</v>
      </c>
      <c r="G1" s="473"/>
      <c r="H1" s="472" t="s">
        <v>130</v>
      </c>
      <c r="I1" s="473"/>
      <c r="J1" s="236" t="s">
        <v>131</v>
      </c>
      <c r="K1" s="476" t="s">
        <v>132</v>
      </c>
      <c r="L1" s="476"/>
      <c r="M1" s="476" t="s">
        <v>133</v>
      </c>
      <c r="N1" s="476"/>
      <c r="O1" s="476" t="s">
        <v>134</v>
      </c>
      <c r="P1" s="476"/>
      <c r="Q1" s="472" t="s">
        <v>135</v>
      </c>
      <c r="R1" s="473"/>
      <c r="S1" s="252" t="s">
        <v>136</v>
      </c>
      <c r="T1" s="474" t="s">
        <v>205</v>
      </c>
    </row>
    <row r="2" spans="1:20" ht="18" customHeight="1">
      <c r="A2" s="249" t="s">
        <v>206</v>
      </c>
      <c r="B2" s="270" t="s">
        <v>184</v>
      </c>
      <c r="C2" s="270" t="s">
        <v>185</v>
      </c>
      <c r="D2" s="270" t="s">
        <v>186</v>
      </c>
      <c r="E2" s="270" t="s">
        <v>187</v>
      </c>
      <c r="F2" s="270" t="s">
        <v>207</v>
      </c>
      <c r="G2" s="270" t="s">
        <v>189</v>
      </c>
      <c r="H2" s="270" t="s">
        <v>190</v>
      </c>
      <c r="I2" s="270" t="s">
        <v>191</v>
      </c>
      <c r="J2" s="270" t="s">
        <v>192</v>
      </c>
      <c r="K2" s="270" t="s">
        <v>193</v>
      </c>
      <c r="L2" s="270" t="s">
        <v>194</v>
      </c>
      <c r="M2" s="270" t="s">
        <v>195</v>
      </c>
      <c r="N2" s="270" t="s">
        <v>196</v>
      </c>
      <c r="O2" s="270" t="s">
        <v>197</v>
      </c>
      <c r="P2" s="271" t="s">
        <v>198</v>
      </c>
      <c r="Q2" s="270" t="s">
        <v>199</v>
      </c>
      <c r="R2" s="270" t="s">
        <v>200</v>
      </c>
      <c r="S2" s="272" t="s">
        <v>201</v>
      </c>
      <c r="T2" s="478"/>
    </row>
    <row r="3" spans="1:20" ht="18" customHeight="1">
      <c r="A3" s="273" t="s">
        <v>18</v>
      </c>
      <c r="B3" s="274"/>
      <c r="C3" s="275"/>
      <c r="D3" s="276"/>
      <c r="E3" s="275"/>
      <c r="F3" s="276"/>
      <c r="G3" s="275"/>
      <c r="H3" s="276"/>
      <c r="I3" s="275"/>
      <c r="J3" s="276"/>
      <c r="K3" s="275"/>
      <c r="L3" s="275"/>
      <c r="M3" s="276"/>
      <c r="N3" s="275"/>
      <c r="O3" s="276"/>
      <c r="P3" s="274"/>
      <c r="Q3" s="275"/>
      <c r="R3" s="275"/>
      <c r="S3" s="277"/>
      <c r="T3" s="475"/>
    </row>
    <row r="4" spans="1:20" ht="18" customHeight="1">
      <c r="A4" s="238">
        <v>5340000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4"/>
      <c r="Q4" s="275"/>
      <c r="R4" s="275"/>
      <c r="S4" s="278"/>
      <c r="T4" s="275"/>
    </row>
    <row r="5" spans="1:20" ht="18" customHeight="1">
      <c r="A5" s="239">
        <v>5340100</v>
      </c>
      <c r="B5" s="235">
        <v>25981.42</v>
      </c>
      <c r="C5" s="239" t="s">
        <v>125</v>
      </c>
      <c r="D5" s="239" t="s">
        <v>125</v>
      </c>
      <c r="E5" s="239" t="s">
        <v>125</v>
      </c>
      <c r="F5" s="239" t="s">
        <v>125</v>
      </c>
      <c r="G5" s="239" t="s">
        <v>125</v>
      </c>
      <c r="H5" s="239" t="s">
        <v>125</v>
      </c>
      <c r="I5" s="239" t="s">
        <v>125</v>
      </c>
      <c r="J5" s="239" t="s">
        <v>125</v>
      </c>
      <c r="K5" s="239" t="s">
        <v>125</v>
      </c>
      <c r="L5" s="239" t="s">
        <v>125</v>
      </c>
      <c r="M5" s="239" t="s">
        <v>125</v>
      </c>
      <c r="N5" s="239" t="s">
        <v>125</v>
      </c>
      <c r="O5" s="239" t="s">
        <v>125</v>
      </c>
      <c r="P5" s="256" t="s">
        <v>125</v>
      </c>
      <c r="Q5" s="239" t="s">
        <v>125</v>
      </c>
      <c r="R5" s="239" t="s">
        <v>125</v>
      </c>
      <c r="S5" s="239" t="s">
        <v>125</v>
      </c>
      <c r="T5" s="235">
        <f aca="true" t="shared" si="0" ref="T5:T10">SUM(B5:S5)</f>
        <v>25981.42</v>
      </c>
    </row>
    <row r="6" spans="1:20" ht="18" customHeight="1">
      <c r="A6" s="239">
        <v>5340300</v>
      </c>
      <c r="B6" s="235">
        <v>212.93</v>
      </c>
      <c r="C6" s="239" t="s">
        <v>125</v>
      </c>
      <c r="D6" s="239" t="s">
        <v>125</v>
      </c>
      <c r="E6" s="239" t="s">
        <v>125</v>
      </c>
      <c r="F6" s="239" t="s">
        <v>125</v>
      </c>
      <c r="G6" s="239" t="s">
        <v>125</v>
      </c>
      <c r="H6" s="239" t="s">
        <v>125</v>
      </c>
      <c r="I6" s="239" t="s">
        <v>125</v>
      </c>
      <c r="J6" s="239" t="s">
        <v>125</v>
      </c>
      <c r="K6" s="239" t="s">
        <v>125</v>
      </c>
      <c r="L6" s="239" t="s">
        <v>125</v>
      </c>
      <c r="M6" s="239" t="s">
        <v>125</v>
      </c>
      <c r="N6" s="239" t="s">
        <v>125</v>
      </c>
      <c r="O6" s="239" t="s">
        <v>125</v>
      </c>
      <c r="P6" s="256" t="s">
        <v>125</v>
      </c>
      <c r="Q6" s="239" t="s">
        <v>125</v>
      </c>
      <c r="R6" s="239" t="s">
        <v>125</v>
      </c>
      <c r="S6" s="239" t="s">
        <v>125</v>
      </c>
      <c r="T6" s="235">
        <f t="shared" si="0"/>
        <v>212.93</v>
      </c>
    </row>
    <row r="7" spans="1:20" ht="18" customHeight="1">
      <c r="A7" s="239">
        <v>5340400</v>
      </c>
      <c r="B7" s="235">
        <v>1312</v>
      </c>
      <c r="C7" s="239" t="s">
        <v>125</v>
      </c>
      <c r="D7" s="239" t="s">
        <v>125</v>
      </c>
      <c r="E7" s="239" t="s">
        <v>125</v>
      </c>
      <c r="F7" s="239" t="s">
        <v>125</v>
      </c>
      <c r="G7" s="239" t="s">
        <v>125</v>
      </c>
      <c r="H7" s="239" t="s">
        <v>125</v>
      </c>
      <c r="I7" s="239" t="s">
        <v>125</v>
      </c>
      <c r="J7" s="239" t="s">
        <v>125</v>
      </c>
      <c r="K7" s="239" t="s">
        <v>125</v>
      </c>
      <c r="L7" s="239" t="s">
        <v>125</v>
      </c>
      <c r="M7" s="239" t="s">
        <v>125</v>
      </c>
      <c r="N7" s="239" t="s">
        <v>125</v>
      </c>
      <c r="O7" s="239" t="s">
        <v>125</v>
      </c>
      <c r="P7" s="256" t="s">
        <v>125</v>
      </c>
      <c r="Q7" s="239" t="s">
        <v>125</v>
      </c>
      <c r="R7" s="239" t="s">
        <v>125</v>
      </c>
      <c r="S7" s="239" t="s">
        <v>125</v>
      </c>
      <c r="T7" s="235">
        <f t="shared" si="0"/>
        <v>1312</v>
      </c>
    </row>
    <row r="8" spans="1:20" ht="18" customHeight="1">
      <c r="A8" s="239">
        <v>5340500</v>
      </c>
      <c r="B8" s="235">
        <v>8099.9</v>
      </c>
      <c r="C8" s="239" t="s">
        <v>125</v>
      </c>
      <c r="D8" s="239" t="s">
        <v>125</v>
      </c>
      <c r="E8" s="239" t="s">
        <v>125</v>
      </c>
      <c r="F8" s="239" t="s">
        <v>125</v>
      </c>
      <c r="G8" s="239" t="s">
        <v>125</v>
      </c>
      <c r="H8" s="239" t="s">
        <v>125</v>
      </c>
      <c r="I8" s="239" t="s">
        <v>125</v>
      </c>
      <c r="J8" s="239" t="s">
        <v>125</v>
      </c>
      <c r="K8" s="239" t="s">
        <v>125</v>
      </c>
      <c r="L8" s="239" t="s">
        <v>125</v>
      </c>
      <c r="M8" s="239" t="s">
        <v>125</v>
      </c>
      <c r="N8" s="239" t="s">
        <v>125</v>
      </c>
      <c r="O8" s="239" t="s">
        <v>125</v>
      </c>
      <c r="P8" s="256" t="s">
        <v>125</v>
      </c>
      <c r="Q8" s="239" t="s">
        <v>125</v>
      </c>
      <c r="R8" s="239" t="s">
        <v>125</v>
      </c>
      <c r="S8" s="239" t="s">
        <v>125</v>
      </c>
      <c r="T8" s="235">
        <f t="shared" si="0"/>
        <v>8099.9</v>
      </c>
    </row>
    <row r="9" spans="1:20" ht="18" customHeight="1">
      <c r="A9" s="239" t="s">
        <v>202</v>
      </c>
      <c r="B9" s="235">
        <f>SUM(B5:B8)</f>
        <v>35606.25</v>
      </c>
      <c r="C9" s="239" t="s">
        <v>125</v>
      </c>
      <c r="D9" s="239" t="s">
        <v>125</v>
      </c>
      <c r="E9" s="239" t="s">
        <v>125</v>
      </c>
      <c r="F9" s="239" t="s">
        <v>125</v>
      </c>
      <c r="G9" s="239" t="s">
        <v>125</v>
      </c>
      <c r="H9" s="239" t="s">
        <v>125</v>
      </c>
      <c r="I9" s="239" t="s">
        <v>125</v>
      </c>
      <c r="J9" s="239" t="s">
        <v>125</v>
      </c>
      <c r="K9" s="239" t="s">
        <v>125</v>
      </c>
      <c r="L9" s="239" t="s">
        <v>125</v>
      </c>
      <c r="M9" s="239" t="s">
        <v>125</v>
      </c>
      <c r="N9" s="239" t="s">
        <v>125</v>
      </c>
      <c r="O9" s="239" t="s">
        <v>125</v>
      </c>
      <c r="P9" s="256" t="s">
        <v>125</v>
      </c>
      <c r="Q9" s="239" t="s">
        <v>125</v>
      </c>
      <c r="R9" s="239" t="s">
        <v>125</v>
      </c>
      <c r="S9" s="239" t="s">
        <v>125</v>
      </c>
      <c r="T9" s="235">
        <f>SUM(B9:S9)</f>
        <v>35606.25</v>
      </c>
    </row>
    <row r="10" spans="1:20" ht="18" customHeight="1" thickBot="1">
      <c r="A10" s="279" t="s">
        <v>95</v>
      </c>
      <c r="B10" s="280">
        <f>54568.91+35537.27+30920.18+28943.04+23446.74+23456.88+35606.25</f>
        <v>232479.27</v>
      </c>
      <c r="C10" s="245" t="s">
        <v>125</v>
      </c>
      <c r="D10" s="245" t="s">
        <v>125</v>
      </c>
      <c r="E10" s="245" t="s">
        <v>125</v>
      </c>
      <c r="F10" s="245" t="s">
        <v>125</v>
      </c>
      <c r="G10" s="245" t="s">
        <v>125</v>
      </c>
      <c r="H10" s="245" t="s">
        <v>125</v>
      </c>
      <c r="I10" s="245" t="s">
        <v>125</v>
      </c>
      <c r="J10" s="245" t="s">
        <v>125</v>
      </c>
      <c r="K10" s="242" t="s">
        <v>111</v>
      </c>
      <c r="L10" s="245" t="s">
        <v>125</v>
      </c>
      <c r="M10" s="245" t="s">
        <v>125</v>
      </c>
      <c r="N10" s="245" t="s">
        <v>125</v>
      </c>
      <c r="O10" s="245" t="s">
        <v>125</v>
      </c>
      <c r="P10" s="281" t="s">
        <v>125</v>
      </c>
      <c r="Q10" s="245" t="s">
        <v>125</v>
      </c>
      <c r="R10" s="245" t="s">
        <v>125</v>
      </c>
      <c r="S10" s="245" t="s">
        <v>125</v>
      </c>
      <c r="T10" s="235">
        <f t="shared" si="0"/>
        <v>232479.27</v>
      </c>
    </row>
    <row r="11" spans="1:20" ht="18" customHeight="1" thickTop="1">
      <c r="A11" s="243">
        <v>5610000</v>
      </c>
      <c r="B11" s="234"/>
      <c r="C11" s="234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82" t="s">
        <v>126</v>
      </c>
      <c r="Q11" s="234"/>
      <c r="R11" s="234"/>
      <c r="S11" s="283"/>
      <c r="T11" s="234"/>
    </row>
    <row r="12" spans="1:20" ht="18" customHeight="1">
      <c r="A12" s="234">
        <v>5610100</v>
      </c>
      <c r="B12" s="230" t="s">
        <v>125</v>
      </c>
      <c r="C12" s="234" t="s">
        <v>125</v>
      </c>
      <c r="D12" s="234" t="s">
        <v>125</v>
      </c>
      <c r="E12" s="234" t="s">
        <v>125</v>
      </c>
      <c r="F12" s="234" t="s">
        <v>125</v>
      </c>
      <c r="G12" s="234" t="s">
        <v>125</v>
      </c>
      <c r="H12" s="234" t="s">
        <v>125</v>
      </c>
      <c r="I12" s="234" t="s">
        <v>125</v>
      </c>
      <c r="J12" s="234" t="s">
        <v>125</v>
      </c>
      <c r="K12" s="234" t="s">
        <v>125</v>
      </c>
      <c r="L12" s="234" t="s">
        <v>125</v>
      </c>
      <c r="M12" s="234" t="s">
        <v>125</v>
      </c>
      <c r="N12" s="234" t="s">
        <v>125</v>
      </c>
      <c r="O12" s="234" t="s">
        <v>125</v>
      </c>
      <c r="P12" s="282" t="s">
        <v>125</v>
      </c>
      <c r="Q12" s="234" t="s">
        <v>125</v>
      </c>
      <c r="R12" s="234" t="s">
        <v>125</v>
      </c>
      <c r="S12" s="283" t="s">
        <v>125</v>
      </c>
      <c r="T12" s="230">
        <f>SUM(B12:S12)</f>
        <v>0</v>
      </c>
    </row>
    <row r="13" spans="1:20" ht="18" customHeight="1">
      <c r="A13" s="239">
        <v>5610200</v>
      </c>
      <c r="B13" s="235" t="s">
        <v>125</v>
      </c>
      <c r="C13" s="239" t="s">
        <v>125</v>
      </c>
      <c r="D13" s="239" t="s">
        <v>125</v>
      </c>
      <c r="E13" s="239" t="s">
        <v>125</v>
      </c>
      <c r="F13" s="254" t="s">
        <v>125</v>
      </c>
      <c r="G13" s="253" t="s">
        <v>125</v>
      </c>
      <c r="H13" s="254" t="s">
        <v>125</v>
      </c>
      <c r="I13" s="239" t="s">
        <v>125</v>
      </c>
      <c r="J13" s="239" t="s">
        <v>125</v>
      </c>
      <c r="K13" s="239" t="s">
        <v>125</v>
      </c>
      <c r="L13" s="331" t="s">
        <v>125</v>
      </c>
      <c r="M13" s="239" t="s">
        <v>125</v>
      </c>
      <c r="N13" s="239" t="s">
        <v>125</v>
      </c>
      <c r="O13" s="239" t="s">
        <v>125</v>
      </c>
      <c r="P13" s="232" t="s">
        <v>125</v>
      </c>
      <c r="Q13" s="239" t="s">
        <v>125</v>
      </c>
      <c r="R13" s="239" t="s">
        <v>125</v>
      </c>
      <c r="S13" s="260" t="s">
        <v>125</v>
      </c>
      <c r="T13" s="235">
        <f>SUM(B13:S13)</f>
        <v>0</v>
      </c>
    </row>
    <row r="14" spans="1:20" ht="18" customHeight="1">
      <c r="A14" s="239">
        <v>5610400</v>
      </c>
      <c r="B14" s="235" t="s">
        <v>125</v>
      </c>
      <c r="C14" s="239" t="s">
        <v>125</v>
      </c>
      <c r="D14" s="235" t="s">
        <v>125</v>
      </c>
      <c r="E14" s="259" t="s">
        <v>125</v>
      </c>
      <c r="F14" s="259" t="s">
        <v>125</v>
      </c>
      <c r="G14" s="235" t="s">
        <v>125</v>
      </c>
      <c r="H14" s="235" t="s">
        <v>125</v>
      </c>
      <c r="I14" s="239" t="s">
        <v>125</v>
      </c>
      <c r="J14" s="235" t="s">
        <v>125</v>
      </c>
      <c r="K14" s="239" t="s">
        <v>125</v>
      </c>
      <c r="L14" s="239" t="s">
        <v>125</v>
      </c>
      <c r="M14" s="239" t="s">
        <v>125</v>
      </c>
      <c r="N14" s="259" t="s">
        <v>125</v>
      </c>
      <c r="O14" s="235" t="s">
        <v>125</v>
      </c>
      <c r="P14" s="232"/>
      <c r="Q14" s="239" t="s">
        <v>125</v>
      </c>
      <c r="R14" s="239" t="s">
        <v>125</v>
      </c>
      <c r="S14" s="260" t="s">
        <v>125</v>
      </c>
      <c r="T14" s="230">
        <f>SUM(B14:S14)</f>
        <v>0</v>
      </c>
    </row>
    <row r="15" spans="1:20" ht="18" customHeight="1">
      <c r="A15" s="239" t="s">
        <v>202</v>
      </c>
      <c r="B15" s="235">
        <f>SUM(B12:B14)</f>
        <v>0</v>
      </c>
      <c r="C15" s="235">
        <f aca="true" t="shared" si="1" ref="C15:S15">SUM(C13:C14)</f>
        <v>0</v>
      </c>
      <c r="D15" s="235">
        <f t="shared" si="1"/>
        <v>0</v>
      </c>
      <c r="E15" s="235">
        <f t="shared" si="1"/>
        <v>0</v>
      </c>
      <c r="F15" s="235">
        <f t="shared" si="1"/>
        <v>0</v>
      </c>
      <c r="G15" s="235">
        <f t="shared" si="1"/>
        <v>0</v>
      </c>
      <c r="H15" s="235">
        <f t="shared" si="1"/>
        <v>0</v>
      </c>
      <c r="I15" s="235">
        <f t="shared" si="1"/>
        <v>0</v>
      </c>
      <c r="J15" s="235">
        <f t="shared" si="1"/>
        <v>0</v>
      </c>
      <c r="K15" s="235">
        <f t="shared" si="1"/>
        <v>0</v>
      </c>
      <c r="L15" s="235">
        <f t="shared" si="1"/>
        <v>0</v>
      </c>
      <c r="M15" s="235">
        <f t="shared" si="1"/>
        <v>0</v>
      </c>
      <c r="N15" s="235">
        <f t="shared" si="1"/>
        <v>0</v>
      </c>
      <c r="O15" s="235">
        <f t="shared" si="1"/>
        <v>0</v>
      </c>
      <c r="P15" s="235">
        <f t="shared" si="1"/>
        <v>0</v>
      </c>
      <c r="Q15" s="235">
        <f t="shared" si="1"/>
        <v>0</v>
      </c>
      <c r="R15" s="235">
        <f t="shared" si="1"/>
        <v>0</v>
      </c>
      <c r="S15" s="235">
        <f t="shared" si="1"/>
        <v>0</v>
      </c>
      <c r="T15" s="230">
        <f>SUM(B15:S15)</f>
        <v>0</v>
      </c>
    </row>
    <row r="16" spans="1:20" ht="18" customHeight="1" thickBot="1">
      <c r="A16" s="245" t="s">
        <v>95</v>
      </c>
      <c r="B16" s="242">
        <v>2400</v>
      </c>
      <c r="C16" s="245" t="s">
        <v>125</v>
      </c>
      <c r="D16" s="242" t="s">
        <v>125</v>
      </c>
      <c r="E16" s="242" t="s">
        <v>125</v>
      </c>
      <c r="F16" s="280">
        <v>0</v>
      </c>
      <c r="G16" s="242">
        <f>685000+738000+30000</f>
        <v>1453000</v>
      </c>
      <c r="H16" s="242">
        <v>0</v>
      </c>
      <c r="I16" s="245" t="s">
        <v>125</v>
      </c>
      <c r="J16" s="242" t="s">
        <v>125</v>
      </c>
      <c r="K16" s="245" t="s">
        <v>125</v>
      </c>
      <c r="L16" s="342">
        <v>0</v>
      </c>
      <c r="M16" s="245" t="s">
        <v>125</v>
      </c>
      <c r="N16" s="266">
        <v>0</v>
      </c>
      <c r="O16" s="242" t="s">
        <v>125</v>
      </c>
      <c r="P16" s="284">
        <v>103500</v>
      </c>
      <c r="Q16" s="245" t="s">
        <v>125</v>
      </c>
      <c r="R16" s="245" t="s">
        <v>125</v>
      </c>
      <c r="S16" s="285" t="s">
        <v>125</v>
      </c>
      <c r="T16" s="230">
        <f>SUM(B16:S16)</f>
        <v>1558900</v>
      </c>
    </row>
    <row r="17" spans="1:20" ht="18" customHeight="1" thickTop="1">
      <c r="A17" s="243">
        <v>5410000</v>
      </c>
      <c r="B17" s="230"/>
      <c r="C17" s="234"/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82"/>
      <c r="Q17" s="234"/>
      <c r="R17" s="234"/>
      <c r="S17" s="283"/>
      <c r="T17" s="230"/>
    </row>
    <row r="18" spans="1:20" ht="18" customHeight="1">
      <c r="A18" s="239">
        <v>5410100</v>
      </c>
      <c r="B18" s="235" t="s">
        <v>125</v>
      </c>
      <c r="C18" s="235"/>
      <c r="D18" s="239" t="s">
        <v>125</v>
      </c>
      <c r="E18" s="239" t="s">
        <v>125</v>
      </c>
      <c r="F18" s="239" t="s">
        <v>125</v>
      </c>
      <c r="G18" s="239" t="s">
        <v>125</v>
      </c>
      <c r="H18" s="239" t="s">
        <v>125</v>
      </c>
      <c r="I18" s="239" t="s">
        <v>125</v>
      </c>
      <c r="J18" s="239" t="s">
        <v>125</v>
      </c>
      <c r="K18" s="239" t="s">
        <v>125</v>
      </c>
      <c r="L18" s="235" t="s">
        <v>125</v>
      </c>
      <c r="M18" s="239" t="s">
        <v>125</v>
      </c>
      <c r="N18" s="239" t="s">
        <v>125</v>
      </c>
      <c r="O18" s="239" t="s">
        <v>125</v>
      </c>
      <c r="P18" s="256" t="s">
        <v>125</v>
      </c>
      <c r="Q18" s="239" t="s">
        <v>125</v>
      </c>
      <c r="R18" s="239" t="s">
        <v>125</v>
      </c>
      <c r="S18" s="260" t="s">
        <v>125</v>
      </c>
      <c r="T18" s="230">
        <f aca="true" t="shared" si="2" ref="T18:T23">SUM(B18:S18)</f>
        <v>0</v>
      </c>
    </row>
    <row r="19" spans="1:20" ht="18" customHeight="1">
      <c r="A19" s="239">
        <v>5410400</v>
      </c>
      <c r="B19" s="235" t="s">
        <v>125</v>
      </c>
      <c r="C19" s="235" t="s">
        <v>125</v>
      </c>
      <c r="D19" s="235" t="s">
        <v>125</v>
      </c>
      <c r="E19" s="235" t="s">
        <v>125</v>
      </c>
      <c r="F19" s="235" t="s">
        <v>125</v>
      </c>
      <c r="G19" s="235" t="s">
        <v>125</v>
      </c>
      <c r="H19" s="235" t="s">
        <v>125</v>
      </c>
      <c r="I19" s="235" t="s">
        <v>125</v>
      </c>
      <c r="J19" s="235" t="s">
        <v>125</v>
      </c>
      <c r="K19" s="235" t="s">
        <v>125</v>
      </c>
      <c r="L19" s="235"/>
      <c r="M19" s="235" t="s">
        <v>125</v>
      </c>
      <c r="N19" s="235" t="s">
        <v>125</v>
      </c>
      <c r="O19" s="235" t="s">
        <v>125</v>
      </c>
      <c r="P19" s="235" t="s">
        <v>125</v>
      </c>
      <c r="Q19" s="235" t="s">
        <v>125</v>
      </c>
      <c r="R19" s="235" t="s">
        <v>125</v>
      </c>
      <c r="S19" s="235" t="s">
        <v>125</v>
      </c>
      <c r="T19" s="230">
        <f t="shared" si="2"/>
        <v>0</v>
      </c>
    </row>
    <row r="20" spans="1:20" ht="18" customHeight="1">
      <c r="A20" s="239">
        <v>5410600</v>
      </c>
      <c r="B20" s="235" t="s">
        <v>125</v>
      </c>
      <c r="C20" s="239" t="s">
        <v>125</v>
      </c>
      <c r="D20" s="239" t="s">
        <v>125</v>
      </c>
      <c r="E20" s="239" t="s">
        <v>125</v>
      </c>
      <c r="F20" s="239" t="s">
        <v>125</v>
      </c>
      <c r="G20" s="239" t="s">
        <v>125</v>
      </c>
      <c r="H20" s="239" t="s">
        <v>125</v>
      </c>
      <c r="I20" s="239" t="s">
        <v>125</v>
      </c>
      <c r="J20" s="239" t="s">
        <v>125</v>
      </c>
      <c r="K20" s="235" t="s">
        <v>125</v>
      </c>
      <c r="L20" s="235" t="s">
        <v>125</v>
      </c>
      <c r="M20" s="239" t="s">
        <v>125</v>
      </c>
      <c r="N20" s="239" t="s">
        <v>125</v>
      </c>
      <c r="O20" s="239" t="s">
        <v>125</v>
      </c>
      <c r="P20" s="256" t="s">
        <v>125</v>
      </c>
      <c r="Q20" s="239" t="s">
        <v>125</v>
      </c>
      <c r="R20" s="239" t="s">
        <v>125</v>
      </c>
      <c r="S20" s="260" t="s">
        <v>125</v>
      </c>
      <c r="T20" s="230">
        <f t="shared" si="2"/>
        <v>0</v>
      </c>
    </row>
    <row r="21" spans="1:20" ht="18" customHeight="1">
      <c r="A21" s="239">
        <v>5410900</v>
      </c>
      <c r="B21" s="235" t="s">
        <v>125</v>
      </c>
      <c r="C21" s="235" t="s">
        <v>125</v>
      </c>
      <c r="D21" s="239" t="s">
        <v>125</v>
      </c>
      <c r="E21" s="239" t="s">
        <v>125</v>
      </c>
      <c r="F21" s="239" t="s">
        <v>125</v>
      </c>
      <c r="G21" s="239" t="s">
        <v>125</v>
      </c>
      <c r="H21" s="239" t="s">
        <v>125</v>
      </c>
      <c r="I21" s="239" t="s">
        <v>125</v>
      </c>
      <c r="J21" s="239" t="s">
        <v>125</v>
      </c>
      <c r="K21" s="235" t="s">
        <v>111</v>
      </c>
      <c r="L21" s="235" t="s">
        <v>125</v>
      </c>
      <c r="M21" s="239" t="s">
        <v>125</v>
      </c>
      <c r="N21" s="239" t="s">
        <v>125</v>
      </c>
      <c r="O21" s="239" t="s">
        <v>125</v>
      </c>
      <c r="P21" s="256" t="s">
        <v>125</v>
      </c>
      <c r="Q21" s="239" t="s">
        <v>125</v>
      </c>
      <c r="R21" s="239" t="s">
        <v>125</v>
      </c>
      <c r="S21" s="260" t="s">
        <v>125</v>
      </c>
      <c r="T21" s="230">
        <f t="shared" si="2"/>
        <v>0</v>
      </c>
    </row>
    <row r="22" spans="1:20" ht="18" customHeight="1">
      <c r="A22" s="239">
        <v>5411600</v>
      </c>
      <c r="B22" s="253" t="s">
        <v>125</v>
      </c>
      <c r="C22" s="259" t="s">
        <v>125</v>
      </c>
      <c r="D22" s="239" t="s">
        <v>125</v>
      </c>
      <c r="E22" s="239" t="s">
        <v>125</v>
      </c>
      <c r="F22" s="239" t="s">
        <v>125</v>
      </c>
      <c r="G22" s="239" t="s">
        <v>125</v>
      </c>
      <c r="H22" s="239" t="s">
        <v>125</v>
      </c>
      <c r="I22" s="239" t="s">
        <v>125</v>
      </c>
      <c r="J22" s="239" t="s">
        <v>125</v>
      </c>
      <c r="K22" s="235" t="s">
        <v>125</v>
      </c>
      <c r="L22" s="235" t="s">
        <v>125</v>
      </c>
      <c r="M22" s="239" t="s">
        <v>125</v>
      </c>
      <c r="N22" s="239" t="s">
        <v>125</v>
      </c>
      <c r="O22" s="239" t="s">
        <v>125</v>
      </c>
      <c r="P22" s="256" t="s">
        <v>125</v>
      </c>
      <c r="Q22" s="239" t="s">
        <v>125</v>
      </c>
      <c r="R22" s="239" t="s">
        <v>125</v>
      </c>
      <c r="S22" s="260" t="s">
        <v>125</v>
      </c>
      <c r="T22" s="230">
        <f t="shared" si="2"/>
        <v>0</v>
      </c>
    </row>
    <row r="23" spans="1:20" ht="18" customHeight="1">
      <c r="A23" s="239">
        <v>5411800</v>
      </c>
      <c r="B23" s="235" t="s">
        <v>125</v>
      </c>
      <c r="C23" s="239" t="s">
        <v>125</v>
      </c>
      <c r="D23" s="239" t="s">
        <v>125</v>
      </c>
      <c r="E23" s="239" t="s">
        <v>125</v>
      </c>
      <c r="F23" s="239" t="s">
        <v>125</v>
      </c>
      <c r="G23" s="239" t="s">
        <v>125</v>
      </c>
      <c r="H23" s="239" t="s">
        <v>125</v>
      </c>
      <c r="I23" s="239" t="s">
        <v>125</v>
      </c>
      <c r="J23" s="239" t="s">
        <v>125</v>
      </c>
      <c r="K23" s="235" t="s">
        <v>125</v>
      </c>
      <c r="L23" s="253">
        <v>11000</v>
      </c>
      <c r="M23" s="239" t="s">
        <v>125</v>
      </c>
      <c r="N23" s="239" t="s">
        <v>125</v>
      </c>
      <c r="O23" s="239" t="s">
        <v>125</v>
      </c>
      <c r="P23" s="239" t="s">
        <v>125</v>
      </c>
      <c r="Q23" s="239" t="s">
        <v>125</v>
      </c>
      <c r="R23" s="239" t="s">
        <v>125</v>
      </c>
      <c r="S23" s="239" t="s">
        <v>125</v>
      </c>
      <c r="T23" s="230">
        <f t="shared" si="2"/>
        <v>11000</v>
      </c>
    </row>
    <row r="24" spans="1:20" ht="18" customHeight="1">
      <c r="A24" s="239" t="s">
        <v>202</v>
      </c>
      <c r="B24" s="235">
        <f>SUM(B18:B23)</f>
        <v>0</v>
      </c>
      <c r="C24" s="235">
        <f>SUM(C18:C23)</f>
        <v>0</v>
      </c>
      <c r="D24" s="235" t="s">
        <v>111</v>
      </c>
      <c r="E24" s="239" t="s">
        <v>125</v>
      </c>
      <c r="F24" s="239" t="s">
        <v>125</v>
      </c>
      <c r="G24" s="239" t="s">
        <v>125</v>
      </c>
      <c r="H24" s="331" t="s">
        <v>125</v>
      </c>
      <c r="I24" s="239" t="s">
        <v>125</v>
      </c>
      <c r="J24" s="239" t="s">
        <v>125</v>
      </c>
      <c r="K24" s="235">
        <f>SUM(K19:K23)</f>
        <v>0</v>
      </c>
      <c r="L24" s="235">
        <f>SUM(L18:L23)</f>
        <v>11000</v>
      </c>
      <c r="M24" s="239" t="s">
        <v>125</v>
      </c>
      <c r="N24" s="239" t="s">
        <v>125</v>
      </c>
      <c r="O24" s="239" t="s">
        <v>125</v>
      </c>
      <c r="P24" s="256" t="s">
        <v>125</v>
      </c>
      <c r="Q24" s="239" t="s">
        <v>125</v>
      </c>
      <c r="R24" s="239" t="s">
        <v>125</v>
      </c>
      <c r="S24" s="260" t="s">
        <v>125</v>
      </c>
      <c r="T24" s="235">
        <f>SUM(B24:S24)</f>
        <v>11000</v>
      </c>
    </row>
    <row r="25" spans="1:20" ht="18" customHeight="1" thickBot="1">
      <c r="A25" s="245" t="s">
        <v>95</v>
      </c>
      <c r="B25" s="242">
        <v>84000</v>
      </c>
      <c r="C25" s="242">
        <v>0</v>
      </c>
      <c r="D25" s="242"/>
      <c r="E25" s="245" t="s">
        <v>125</v>
      </c>
      <c r="F25" s="245" t="s">
        <v>125</v>
      </c>
      <c r="G25" s="245" t="s">
        <v>125</v>
      </c>
      <c r="H25" s="342">
        <v>0</v>
      </c>
      <c r="I25" s="286" t="s">
        <v>111</v>
      </c>
      <c r="J25" s="245" t="s">
        <v>125</v>
      </c>
      <c r="K25" s="242">
        <v>0</v>
      </c>
      <c r="L25" s="242">
        <f>40500+12500+7000+92000+11000</f>
        <v>163000</v>
      </c>
      <c r="M25" s="245" t="s">
        <v>125</v>
      </c>
      <c r="N25" s="245" t="s">
        <v>125</v>
      </c>
      <c r="O25" s="245" t="s">
        <v>125</v>
      </c>
      <c r="P25" s="281" t="s">
        <v>125</v>
      </c>
      <c r="Q25" s="245" t="s">
        <v>125</v>
      </c>
      <c r="R25" s="245" t="s">
        <v>125</v>
      </c>
      <c r="S25" s="285" t="s">
        <v>125</v>
      </c>
      <c r="T25" s="235">
        <f>SUM(B25:S25)</f>
        <v>247000</v>
      </c>
    </row>
    <row r="26" spans="1:20" ht="18" customHeight="1" thickTop="1">
      <c r="A26" s="243">
        <v>5420000</v>
      </c>
      <c r="B26" s="287"/>
      <c r="C26" s="234"/>
      <c r="D26" s="234"/>
      <c r="E26" s="234"/>
      <c r="F26" s="234"/>
      <c r="G26" s="234"/>
      <c r="H26" s="234"/>
      <c r="I26" s="234"/>
      <c r="J26" s="234"/>
      <c r="K26" s="234"/>
      <c r="L26" s="234"/>
      <c r="M26" s="234"/>
      <c r="N26" s="234"/>
      <c r="O26" s="234"/>
      <c r="P26" s="282"/>
      <c r="Q26" s="234" t="s">
        <v>125</v>
      </c>
      <c r="R26" s="234"/>
      <c r="S26" s="283"/>
      <c r="T26" s="234"/>
    </row>
    <row r="27" spans="1:20" ht="18" customHeight="1">
      <c r="A27" s="239">
        <v>5420100</v>
      </c>
      <c r="B27" s="239" t="s">
        <v>125</v>
      </c>
      <c r="C27" s="239" t="s">
        <v>125</v>
      </c>
      <c r="D27" s="239" t="s">
        <v>125</v>
      </c>
      <c r="E27" s="239" t="s">
        <v>125</v>
      </c>
      <c r="F27" s="239" t="s">
        <v>125</v>
      </c>
      <c r="G27" s="239" t="s">
        <v>125</v>
      </c>
      <c r="H27" s="239" t="s">
        <v>125</v>
      </c>
      <c r="I27" s="239" t="s">
        <v>125</v>
      </c>
      <c r="J27" s="239" t="s">
        <v>125</v>
      </c>
      <c r="K27" s="239" t="s">
        <v>125</v>
      </c>
      <c r="L27" s="235" t="s">
        <v>111</v>
      </c>
      <c r="M27" s="239" t="s">
        <v>125</v>
      </c>
      <c r="N27" s="239" t="s">
        <v>125</v>
      </c>
      <c r="O27" s="239" t="s">
        <v>125</v>
      </c>
      <c r="P27" s="256" t="s">
        <v>125</v>
      </c>
      <c r="Q27" s="239" t="s">
        <v>125</v>
      </c>
      <c r="R27" s="239" t="s">
        <v>125</v>
      </c>
      <c r="S27" s="260" t="s">
        <v>125</v>
      </c>
      <c r="T27" s="235" t="s">
        <v>111</v>
      </c>
    </row>
    <row r="28" spans="1:20" ht="18" customHeight="1">
      <c r="A28" s="239">
        <v>5420700</v>
      </c>
      <c r="B28" s="239" t="s">
        <v>125</v>
      </c>
      <c r="C28" s="239" t="s">
        <v>125</v>
      </c>
      <c r="D28" s="239" t="s">
        <v>125</v>
      </c>
      <c r="E28" s="239" t="s">
        <v>125</v>
      </c>
      <c r="F28" s="239" t="s">
        <v>125</v>
      </c>
      <c r="G28" s="239" t="s">
        <v>125</v>
      </c>
      <c r="H28" s="239" t="s">
        <v>125</v>
      </c>
      <c r="I28" s="239" t="s">
        <v>125</v>
      </c>
      <c r="J28" s="239" t="s">
        <v>125</v>
      </c>
      <c r="K28" s="239" t="s">
        <v>125</v>
      </c>
      <c r="L28" s="236" t="s">
        <v>111</v>
      </c>
      <c r="M28" s="239" t="s">
        <v>125</v>
      </c>
      <c r="N28" s="239" t="s">
        <v>125</v>
      </c>
      <c r="O28" s="239" t="s">
        <v>125</v>
      </c>
      <c r="P28" s="256" t="s">
        <v>125</v>
      </c>
      <c r="Q28" s="236" t="s">
        <v>111</v>
      </c>
      <c r="R28" s="239" t="s">
        <v>125</v>
      </c>
      <c r="S28" s="260" t="s">
        <v>125</v>
      </c>
      <c r="T28" s="235" t="s">
        <v>125</v>
      </c>
    </row>
    <row r="29" spans="1:20" ht="18" customHeight="1">
      <c r="A29" s="239">
        <v>5420800</v>
      </c>
      <c r="B29" s="239" t="s">
        <v>125</v>
      </c>
      <c r="C29" s="239" t="s">
        <v>125</v>
      </c>
      <c r="D29" s="239" t="s">
        <v>125</v>
      </c>
      <c r="E29" s="239" t="s">
        <v>125</v>
      </c>
      <c r="F29" s="239" t="s">
        <v>125</v>
      </c>
      <c r="G29" s="239" t="s">
        <v>125</v>
      </c>
      <c r="H29" s="239" t="s">
        <v>125</v>
      </c>
      <c r="I29" s="239" t="s">
        <v>125</v>
      </c>
      <c r="J29" s="239" t="s">
        <v>125</v>
      </c>
      <c r="K29" s="239"/>
      <c r="L29" s="235" t="s">
        <v>111</v>
      </c>
      <c r="M29" s="239" t="s">
        <v>125</v>
      </c>
      <c r="N29" s="239" t="s">
        <v>125</v>
      </c>
      <c r="O29" s="239" t="s">
        <v>125</v>
      </c>
      <c r="P29" s="256" t="s">
        <v>125</v>
      </c>
      <c r="Q29" s="235" t="s">
        <v>125</v>
      </c>
      <c r="R29" s="235" t="s">
        <v>111</v>
      </c>
      <c r="S29" s="260" t="s">
        <v>125</v>
      </c>
      <c r="T29" s="235" t="s">
        <v>111</v>
      </c>
    </row>
    <row r="30" spans="1:20" ht="18" customHeight="1">
      <c r="A30" s="239">
        <v>5421100</v>
      </c>
      <c r="B30" s="235" t="s">
        <v>125</v>
      </c>
      <c r="C30" s="239" t="s">
        <v>125</v>
      </c>
      <c r="D30" s="239" t="s">
        <v>125</v>
      </c>
      <c r="E30" s="235" t="s">
        <v>125</v>
      </c>
      <c r="F30" s="239" t="s">
        <v>125</v>
      </c>
      <c r="G30" s="239" t="s">
        <v>125</v>
      </c>
      <c r="H30" s="239" t="s">
        <v>125</v>
      </c>
      <c r="I30" s="239" t="s">
        <v>125</v>
      </c>
      <c r="J30" s="239" t="s">
        <v>125</v>
      </c>
      <c r="K30" s="235" t="s">
        <v>125</v>
      </c>
      <c r="L30" s="235" t="s">
        <v>125</v>
      </c>
      <c r="M30" s="239" t="s">
        <v>125</v>
      </c>
      <c r="N30" s="239" t="s">
        <v>125</v>
      </c>
      <c r="O30" s="239" t="s">
        <v>125</v>
      </c>
      <c r="P30" s="256" t="s">
        <v>125</v>
      </c>
      <c r="Q30" s="239" t="s">
        <v>125</v>
      </c>
      <c r="R30" s="235" t="s">
        <v>125</v>
      </c>
      <c r="S30" s="260" t="s">
        <v>125</v>
      </c>
      <c r="T30" s="235">
        <f>SUM(B30:S30)</f>
        <v>0</v>
      </c>
    </row>
    <row r="31" spans="1:20" ht="18" customHeight="1">
      <c r="A31" s="239" t="s">
        <v>202</v>
      </c>
      <c r="B31" s="235" t="s">
        <v>125</v>
      </c>
      <c r="C31" s="239" t="s">
        <v>125</v>
      </c>
      <c r="D31" s="239" t="s">
        <v>125</v>
      </c>
      <c r="E31" s="235">
        <f>SUM(E27:E30)</f>
        <v>0</v>
      </c>
      <c r="F31" s="239" t="s">
        <v>125</v>
      </c>
      <c r="G31" s="239" t="s">
        <v>125</v>
      </c>
      <c r="H31" s="239" t="s">
        <v>125</v>
      </c>
      <c r="I31" s="239" t="s">
        <v>125</v>
      </c>
      <c r="J31" s="239" t="s">
        <v>125</v>
      </c>
      <c r="K31" s="235" t="s">
        <v>125</v>
      </c>
      <c r="L31" s="235">
        <f>SUM(L27:L30)</f>
        <v>0</v>
      </c>
      <c r="M31" s="239" t="s">
        <v>125</v>
      </c>
      <c r="N31" s="239" t="s">
        <v>125</v>
      </c>
      <c r="O31" s="239" t="s">
        <v>125</v>
      </c>
      <c r="P31" s="256" t="s">
        <v>125</v>
      </c>
      <c r="Q31" s="235" t="s">
        <v>125</v>
      </c>
      <c r="R31" s="235">
        <f>SUM(R30)</f>
        <v>0</v>
      </c>
      <c r="S31" s="233" t="s">
        <v>125</v>
      </c>
      <c r="T31" s="230">
        <f>SUM(T27:T30)</f>
        <v>0</v>
      </c>
    </row>
    <row r="32" spans="1:20" ht="18" customHeight="1" thickBot="1">
      <c r="A32" s="245" t="s">
        <v>95</v>
      </c>
      <c r="B32" s="242" t="s">
        <v>125</v>
      </c>
      <c r="C32" s="245" t="s">
        <v>125</v>
      </c>
      <c r="D32" s="245" t="s">
        <v>125</v>
      </c>
      <c r="E32" s="242">
        <v>0</v>
      </c>
      <c r="F32" s="245" t="s">
        <v>125</v>
      </c>
      <c r="G32" s="245" t="s">
        <v>125</v>
      </c>
      <c r="H32" s="245" t="s">
        <v>125</v>
      </c>
      <c r="I32" s="245" t="s">
        <v>125</v>
      </c>
      <c r="J32" s="245" t="s">
        <v>125</v>
      </c>
      <c r="K32" s="242" t="s">
        <v>125</v>
      </c>
      <c r="L32" s="242">
        <v>0</v>
      </c>
      <c r="M32" s="245" t="s">
        <v>125</v>
      </c>
      <c r="N32" s="245" t="s">
        <v>125</v>
      </c>
      <c r="O32" s="245" t="s">
        <v>125</v>
      </c>
      <c r="P32" s="281" t="s">
        <v>125</v>
      </c>
      <c r="Q32" s="288" t="s">
        <v>125</v>
      </c>
      <c r="R32" s="242">
        <v>0</v>
      </c>
      <c r="S32" s="289" t="s">
        <v>125</v>
      </c>
      <c r="T32" s="242">
        <f>SUM(B32:S32)</f>
        <v>0</v>
      </c>
    </row>
    <row r="33" spans="1:20" ht="18" customHeight="1" thickTop="1">
      <c r="A33" s="251" t="s">
        <v>181</v>
      </c>
      <c r="B33" s="473" t="s">
        <v>182</v>
      </c>
      <c r="C33" s="476"/>
      <c r="D33" s="476" t="s">
        <v>128</v>
      </c>
      <c r="E33" s="476"/>
      <c r="F33" s="472" t="s">
        <v>129</v>
      </c>
      <c r="G33" s="473"/>
      <c r="H33" s="472" t="s">
        <v>130</v>
      </c>
      <c r="I33" s="473"/>
      <c r="J33" s="236" t="s">
        <v>131</v>
      </c>
      <c r="K33" s="476" t="s">
        <v>132</v>
      </c>
      <c r="L33" s="476"/>
      <c r="M33" s="476" t="s">
        <v>133</v>
      </c>
      <c r="N33" s="476"/>
      <c r="O33" s="476" t="s">
        <v>134</v>
      </c>
      <c r="P33" s="476"/>
      <c r="Q33" s="472" t="s">
        <v>135</v>
      </c>
      <c r="R33" s="473"/>
      <c r="S33" s="252" t="s">
        <v>136</v>
      </c>
      <c r="T33" s="474" t="s">
        <v>205</v>
      </c>
    </row>
    <row r="34" spans="1:20" ht="18" customHeight="1">
      <c r="A34" s="229" t="s">
        <v>206</v>
      </c>
      <c r="B34" s="270" t="s">
        <v>184</v>
      </c>
      <c r="C34" s="270" t="s">
        <v>185</v>
      </c>
      <c r="D34" s="270" t="s">
        <v>186</v>
      </c>
      <c r="E34" s="270" t="s">
        <v>187</v>
      </c>
      <c r="F34" s="270" t="s">
        <v>188</v>
      </c>
      <c r="G34" s="270" t="s">
        <v>189</v>
      </c>
      <c r="H34" s="270" t="s">
        <v>190</v>
      </c>
      <c r="I34" s="270" t="s">
        <v>191</v>
      </c>
      <c r="J34" s="270" t="s">
        <v>192</v>
      </c>
      <c r="K34" s="270" t="s">
        <v>193</v>
      </c>
      <c r="L34" s="270" t="s">
        <v>194</v>
      </c>
      <c r="M34" s="270" t="s">
        <v>195</v>
      </c>
      <c r="N34" s="270" t="s">
        <v>196</v>
      </c>
      <c r="O34" s="270" t="s">
        <v>197</v>
      </c>
      <c r="P34" s="271" t="s">
        <v>198</v>
      </c>
      <c r="Q34" s="270" t="s">
        <v>199</v>
      </c>
      <c r="R34" s="270" t="s">
        <v>200</v>
      </c>
      <c r="S34" s="272" t="s">
        <v>201</v>
      </c>
      <c r="T34" s="478"/>
    </row>
    <row r="35" spans="1:20" ht="18" customHeight="1">
      <c r="A35" s="274" t="s">
        <v>18</v>
      </c>
      <c r="B35" s="274"/>
      <c r="C35" s="275"/>
      <c r="D35" s="276"/>
      <c r="E35" s="275"/>
      <c r="F35" s="276"/>
      <c r="G35" s="275"/>
      <c r="H35" s="276"/>
      <c r="I35" s="275"/>
      <c r="J35" s="276"/>
      <c r="K35" s="275"/>
      <c r="L35" s="275"/>
      <c r="M35" s="276"/>
      <c r="N35" s="275"/>
      <c r="O35" s="276"/>
      <c r="P35" s="274"/>
      <c r="Q35" s="275"/>
      <c r="R35" s="275"/>
      <c r="S35" s="277"/>
      <c r="T35" s="475"/>
    </row>
    <row r="36" spans="1:20" ht="18" customHeight="1">
      <c r="A36" s="238">
        <v>5340000</v>
      </c>
      <c r="B36" s="275"/>
      <c r="C36" s="275"/>
      <c r="D36" s="275"/>
      <c r="E36" s="275"/>
      <c r="F36" s="275"/>
      <c r="G36" s="275"/>
      <c r="H36" s="275"/>
      <c r="I36" s="275"/>
      <c r="J36" s="275"/>
      <c r="K36" s="275"/>
      <c r="L36" s="275"/>
      <c r="M36" s="275"/>
      <c r="N36" s="275"/>
      <c r="O36" s="275"/>
      <c r="P36" s="274"/>
      <c r="Q36" s="275"/>
      <c r="R36" s="275"/>
      <c r="S36" s="278"/>
      <c r="T36" s="275"/>
    </row>
    <row r="37" spans="1:20" ht="18" customHeight="1">
      <c r="A37" s="239">
        <v>5340100</v>
      </c>
      <c r="B37" s="235" t="s">
        <v>125</v>
      </c>
      <c r="C37" s="235" t="s">
        <v>125</v>
      </c>
      <c r="D37" s="235" t="s">
        <v>125</v>
      </c>
      <c r="E37" s="235" t="s">
        <v>125</v>
      </c>
      <c r="F37" s="235" t="s">
        <v>125</v>
      </c>
      <c r="G37" s="235" t="s">
        <v>125</v>
      </c>
      <c r="H37" s="235" t="s">
        <v>125</v>
      </c>
      <c r="I37" s="235" t="s">
        <v>125</v>
      </c>
      <c r="J37" s="235" t="s">
        <v>125</v>
      </c>
      <c r="K37" s="235" t="s">
        <v>125</v>
      </c>
      <c r="L37" s="235" t="s">
        <v>125</v>
      </c>
      <c r="M37" s="235" t="s">
        <v>125</v>
      </c>
      <c r="N37" s="235" t="s">
        <v>125</v>
      </c>
      <c r="O37" s="235" t="s">
        <v>125</v>
      </c>
      <c r="P37" s="235" t="s">
        <v>125</v>
      </c>
      <c r="Q37" s="235" t="s">
        <v>125</v>
      </c>
      <c r="R37" s="235" t="s">
        <v>125</v>
      </c>
      <c r="S37" s="235" t="s">
        <v>125</v>
      </c>
      <c r="T37" s="235" t="s">
        <v>125</v>
      </c>
    </row>
    <row r="38" spans="1:20" ht="18" customHeight="1">
      <c r="A38" s="239">
        <v>5340300</v>
      </c>
      <c r="B38" s="235" t="s">
        <v>125</v>
      </c>
      <c r="C38" s="235" t="s">
        <v>125</v>
      </c>
      <c r="D38" s="235" t="s">
        <v>125</v>
      </c>
      <c r="E38" s="235" t="s">
        <v>125</v>
      </c>
      <c r="F38" s="235" t="s">
        <v>125</v>
      </c>
      <c r="G38" s="235" t="s">
        <v>125</v>
      </c>
      <c r="H38" s="235" t="s">
        <v>125</v>
      </c>
      <c r="I38" s="235" t="s">
        <v>125</v>
      </c>
      <c r="J38" s="235" t="s">
        <v>125</v>
      </c>
      <c r="K38" s="235" t="s">
        <v>125</v>
      </c>
      <c r="L38" s="235" t="s">
        <v>125</v>
      </c>
      <c r="M38" s="235" t="s">
        <v>125</v>
      </c>
      <c r="N38" s="235" t="s">
        <v>125</v>
      </c>
      <c r="O38" s="235" t="s">
        <v>125</v>
      </c>
      <c r="P38" s="235" t="s">
        <v>125</v>
      </c>
      <c r="Q38" s="235" t="s">
        <v>125</v>
      </c>
      <c r="R38" s="235" t="s">
        <v>125</v>
      </c>
      <c r="S38" s="235" t="s">
        <v>125</v>
      </c>
      <c r="T38" s="235" t="s">
        <v>125</v>
      </c>
    </row>
    <row r="39" spans="1:20" ht="18" customHeight="1">
      <c r="A39" s="239">
        <v>5340400</v>
      </c>
      <c r="B39" s="235" t="s">
        <v>111</v>
      </c>
      <c r="C39" s="235" t="s">
        <v>125</v>
      </c>
      <c r="D39" s="235" t="s">
        <v>125</v>
      </c>
      <c r="E39" s="235" t="s">
        <v>125</v>
      </c>
      <c r="F39" s="235" t="s">
        <v>125</v>
      </c>
      <c r="G39" s="235" t="s">
        <v>125</v>
      </c>
      <c r="H39" s="235" t="s">
        <v>125</v>
      </c>
      <c r="I39" s="235" t="s">
        <v>125</v>
      </c>
      <c r="J39" s="235" t="s">
        <v>125</v>
      </c>
      <c r="K39" s="235" t="s">
        <v>125</v>
      </c>
      <c r="L39" s="235" t="s">
        <v>125</v>
      </c>
      <c r="M39" s="235" t="s">
        <v>125</v>
      </c>
      <c r="N39" s="235" t="s">
        <v>125</v>
      </c>
      <c r="O39" s="235" t="s">
        <v>125</v>
      </c>
      <c r="P39" s="235" t="s">
        <v>125</v>
      </c>
      <c r="Q39" s="235" t="s">
        <v>125</v>
      </c>
      <c r="R39" s="235" t="s">
        <v>125</v>
      </c>
      <c r="S39" s="235" t="s">
        <v>125</v>
      </c>
      <c r="T39" s="235" t="s">
        <v>111</v>
      </c>
    </row>
    <row r="40" spans="1:20" ht="18" customHeight="1">
      <c r="A40" s="239">
        <v>5340500</v>
      </c>
      <c r="B40" s="235" t="s">
        <v>125</v>
      </c>
      <c r="C40" s="235" t="s">
        <v>125</v>
      </c>
      <c r="D40" s="235" t="s">
        <v>125</v>
      </c>
      <c r="E40" s="235" t="s">
        <v>125</v>
      </c>
      <c r="F40" s="235" t="s">
        <v>125</v>
      </c>
      <c r="G40" s="235" t="s">
        <v>125</v>
      </c>
      <c r="H40" s="235" t="s">
        <v>125</v>
      </c>
      <c r="I40" s="235" t="s">
        <v>125</v>
      </c>
      <c r="J40" s="235" t="s">
        <v>125</v>
      </c>
      <c r="K40" s="235" t="s">
        <v>125</v>
      </c>
      <c r="L40" s="235" t="s">
        <v>125</v>
      </c>
      <c r="M40" s="235" t="s">
        <v>125</v>
      </c>
      <c r="N40" s="235" t="s">
        <v>125</v>
      </c>
      <c r="O40" s="235" t="s">
        <v>125</v>
      </c>
      <c r="P40" s="235" t="s">
        <v>125</v>
      </c>
      <c r="Q40" s="235" t="s">
        <v>125</v>
      </c>
      <c r="R40" s="235" t="s">
        <v>125</v>
      </c>
      <c r="S40" s="235" t="s">
        <v>125</v>
      </c>
      <c r="T40" s="235" t="s">
        <v>125</v>
      </c>
    </row>
    <row r="41" spans="1:20" ht="18" customHeight="1">
      <c r="A41" s="239" t="s">
        <v>202</v>
      </c>
      <c r="B41" s="235" t="s">
        <v>111</v>
      </c>
      <c r="C41" s="235" t="s">
        <v>125</v>
      </c>
      <c r="D41" s="235" t="s">
        <v>125</v>
      </c>
      <c r="E41" s="235" t="s">
        <v>125</v>
      </c>
      <c r="F41" s="235" t="s">
        <v>125</v>
      </c>
      <c r="G41" s="235" t="s">
        <v>125</v>
      </c>
      <c r="H41" s="235" t="s">
        <v>125</v>
      </c>
      <c r="I41" s="235" t="s">
        <v>125</v>
      </c>
      <c r="J41" s="235" t="s">
        <v>125</v>
      </c>
      <c r="K41" s="235" t="s">
        <v>125</v>
      </c>
      <c r="L41" s="235" t="s">
        <v>125</v>
      </c>
      <c r="M41" s="235" t="s">
        <v>125</v>
      </c>
      <c r="N41" s="235" t="s">
        <v>125</v>
      </c>
      <c r="O41" s="235" t="s">
        <v>125</v>
      </c>
      <c r="P41" s="235" t="s">
        <v>125</v>
      </c>
      <c r="Q41" s="235" t="s">
        <v>125</v>
      </c>
      <c r="R41" s="235" t="s">
        <v>125</v>
      </c>
      <c r="S41" s="235" t="s">
        <v>125</v>
      </c>
      <c r="T41" s="235" t="s">
        <v>111</v>
      </c>
    </row>
    <row r="42" spans="1:20" ht="18" customHeight="1" thickBot="1">
      <c r="A42" s="279" t="s">
        <v>95</v>
      </c>
      <c r="B42" s="280" t="s">
        <v>111</v>
      </c>
      <c r="C42" s="280" t="s">
        <v>125</v>
      </c>
      <c r="D42" s="280" t="s">
        <v>125</v>
      </c>
      <c r="E42" s="280" t="s">
        <v>125</v>
      </c>
      <c r="F42" s="280" t="s">
        <v>125</v>
      </c>
      <c r="G42" s="280" t="s">
        <v>125</v>
      </c>
      <c r="H42" s="280" t="s">
        <v>125</v>
      </c>
      <c r="I42" s="280" t="s">
        <v>125</v>
      </c>
      <c r="J42" s="280" t="s">
        <v>125</v>
      </c>
      <c r="K42" s="280" t="s">
        <v>125</v>
      </c>
      <c r="L42" s="280" t="s">
        <v>125</v>
      </c>
      <c r="M42" s="280" t="s">
        <v>125</v>
      </c>
      <c r="N42" s="280" t="s">
        <v>125</v>
      </c>
      <c r="O42" s="280" t="s">
        <v>125</v>
      </c>
      <c r="P42" s="280" t="s">
        <v>125</v>
      </c>
      <c r="Q42" s="280" t="s">
        <v>125</v>
      </c>
      <c r="R42" s="280" t="s">
        <v>125</v>
      </c>
      <c r="S42" s="280" t="s">
        <v>125</v>
      </c>
      <c r="T42" s="280" t="s">
        <v>111</v>
      </c>
    </row>
    <row r="43" spans="1:20" ht="18" customHeight="1" thickTop="1">
      <c r="A43" s="243">
        <v>5610000</v>
      </c>
      <c r="B43" s="234"/>
      <c r="C43" s="234"/>
      <c r="D43" s="234"/>
      <c r="E43" s="234"/>
      <c r="F43" s="234"/>
      <c r="G43" s="234"/>
      <c r="H43" s="234"/>
      <c r="I43" s="234"/>
      <c r="J43" s="234"/>
      <c r="K43" s="234"/>
      <c r="L43" s="234"/>
      <c r="M43" s="234"/>
      <c r="N43" s="234"/>
      <c r="O43" s="234"/>
      <c r="P43" s="282" t="s">
        <v>126</v>
      </c>
      <c r="Q43" s="234"/>
      <c r="R43" s="234"/>
      <c r="S43" s="283"/>
      <c r="T43" s="234"/>
    </row>
    <row r="44" spans="1:20" ht="18" customHeight="1">
      <c r="A44" s="239">
        <v>5610100</v>
      </c>
      <c r="B44" s="235" t="s">
        <v>125</v>
      </c>
      <c r="C44" s="239" t="s">
        <v>125</v>
      </c>
      <c r="D44" s="239" t="s">
        <v>125</v>
      </c>
      <c r="E44" s="239" t="s">
        <v>125</v>
      </c>
      <c r="F44" s="239" t="s">
        <v>125</v>
      </c>
      <c r="G44" s="239" t="s">
        <v>125</v>
      </c>
      <c r="H44" s="254" t="s">
        <v>125</v>
      </c>
      <c r="I44" s="239" t="s">
        <v>125</v>
      </c>
      <c r="J44" s="239" t="s">
        <v>125</v>
      </c>
      <c r="K44" s="239" t="s">
        <v>125</v>
      </c>
      <c r="L44" s="239" t="s">
        <v>125</v>
      </c>
      <c r="M44" s="239" t="s">
        <v>125</v>
      </c>
      <c r="N44" s="239" t="s">
        <v>125</v>
      </c>
      <c r="O44" s="239" t="s">
        <v>125</v>
      </c>
      <c r="P44" s="232" t="s">
        <v>125</v>
      </c>
      <c r="Q44" s="239" t="s">
        <v>125</v>
      </c>
      <c r="R44" s="239" t="s">
        <v>125</v>
      </c>
      <c r="S44" s="260" t="s">
        <v>125</v>
      </c>
      <c r="T44" s="235" t="s">
        <v>125</v>
      </c>
    </row>
    <row r="45" spans="1:20" ht="18" customHeight="1">
      <c r="A45" s="239">
        <v>5610200</v>
      </c>
      <c r="B45" s="235" t="s">
        <v>125</v>
      </c>
      <c r="C45" s="239" t="s">
        <v>125</v>
      </c>
      <c r="D45" s="235" t="s">
        <v>125</v>
      </c>
      <c r="E45" s="239" t="s">
        <v>125</v>
      </c>
      <c r="F45" s="259" t="s">
        <v>125</v>
      </c>
      <c r="G45" s="239" t="s">
        <v>125</v>
      </c>
      <c r="H45" s="254" t="s">
        <v>125</v>
      </c>
      <c r="I45" s="239" t="s">
        <v>125</v>
      </c>
      <c r="J45" s="235" t="s">
        <v>125</v>
      </c>
      <c r="K45" s="239" t="s">
        <v>125</v>
      </c>
      <c r="L45" s="239" t="s">
        <v>125</v>
      </c>
      <c r="M45" s="239" t="s">
        <v>125</v>
      </c>
      <c r="N45" s="259" t="s">
        <v>125</v>
      </c>
      <c r="O45" s="235" t="s">
        <v>125</v>
      </c>
      <c r="P45" s="232" t="s">
        <v>125</v>
      </c>
      <c r="Q45" s="239" t="s">
        <v>125</v>
      </c>
      <c r="R45" s="239" t="s">
        <v>125</v>
      </c>
      <c r="S45" s="260" t="s">
        <v>125</v>
      </c>
      <c r="T45" s="230" t="s">
        <v>125</v>
      </c>
    </row>
    <row r="46" spans="1:20" ht="18" customHeight="1">
      <c r="A46" s="239" t="s">
        <v>202</v>
      </c>
      <c r="B46" s="235" t="s">
        <v>125</v>
      </c>
      <c r="C46" s="239" t="s">
        <v>125</v>
      </c>
      <c r="D46" s="235" t="s">
        <v>125</v>
      </c>
      <c r="E46" s="239" t="s">
        <v>125</v>
      </c>
      <c r="F46" s="259" t="s">
        <v>125</v>
      </c>
      <c r="G46" s="239" t="s">
        <v>125</v>
      </c>
      <c r="H46" s="254" t="s">
        <v>125</v>
      </c>
      <c r="I46" s="239" t="s">
        <v>125</v>
      </c>
      <c r="J46" s="235" t="s">
        <v>125</v>
      </c>
      <c r="K46" s="239" t="s">
        <v>125</v>
      </c>
      <c r="L46" s="239" t="s">
        <v>125</v>
      </c>
      <c r="M46" s="239" t="s">
        <v>125</v>
      </c>
      <c r="N46" s="259" t="s">
        <v>125</v>
      </c>
      <c r="O46" s="235" t="s">
        <v>125</v>
      </c>
      <c r="P46" s="232" t="s">
        <v>125</v>
      </c>
      <c r="Q46" s="239" t="s">
        <v>125</v>
      </c>
      <c r="R46" s="239" t="s">
        <v>125</v>
      </c>
      <c r="S46" s="260" t="s">
        <v>125</v>
      </c>
      <c r="T46" s="230" t="s">
        <v>125</v>
      </c>
    </row>
    <row r="47" spans="1:20" ht="18" customHeight="1" thickBot="1">
      <c r="A47" s="245" t="s">
        <v>95</v>
      </c>
      <c r="B47" s="242" t="s">
        <v>125</v>
      </c>
      <c r="C47" s="245" t="s">
        <v>125</v>
      </c>
      <c r="D47" s="242" t="s">
        <v>125</v>
      </c>
      <c r="E47" s="242" t="s">
        <v>111</v>
      </c>
      <c r="F47" s="266" t="s">
        <v>125</v>
      </c>
      <c r="G47" s="242" t="s">
        <v>111</v>
      </c>
      <c r="H47" s="242" t="s">
        <v>111</v>
      </c>
      <c r="I47" s="245" t="s">
        <v>125</v>
      </c>
      <c r="J47" s="242" t="s">
        <v>125</v>
      </c>
      <c r="K47" s="245" t="s">
        <v>125</v>
      </c>
      <c r="L47" s="245" t="s">
        <v>125</v>
      </c>
      <c r="M47" s="245" t="s">
        <v>125</v>
      </c>
      <c r="N47" s="266" t="s">
        <v>125</v>
      </c>
      <c r="O47" s="242" t="s">
        <v>125</v>
      </c>
      <c r="P47" s="284" t="s">
        <v>125</v>
      </c>
      <c r="Q47" s="245" t="s">
        <v>125</v>
      </c>
      <c r="R47" s="245" t="s">
        <v>125</v>
      </c>
      <c r="S47" s="285" t="s">
        <v>125</v>
      </c>
      <c r="T47" s="242" t="s">
        <v>125</v>
      </c>
    </row>
    <row r="48" spans="1:20" ht="18" customHeight="1" thickTop="1">
      <c r="A48" s="243">
        <v>5410000</v>
      </c>
      <c r="B48" s="230"/>
      <c r="C48" s="234"/>
      <c r="D48" s="234"/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234"/>
      <c r="P48" s="282"/>
      <c r="Q48" s="234"/>
      <c r="R48" s="234"/>
      <c r="S48" s="283"/>
      <c r="T48" s="234"/>
    </row>
    <row r="49" spans="1:20" ht="18" customHeight="1">
      <c r="A49" s="239">
        <v>5410100</v>
      </c>
      <c r="B49" s="235" t="s">
        <v>125</v>
      </c>
      <c r="C49" s="235" t="s">
        <v>125</v>
      </c>
      <c r="D49" s="235" t="s">
        <v>125</v>
      </c>
      <c r="E49" s="235" t="s">
        <v>125</v>
      </c>
      <c r="F49" s="235" t="s">
        <v>125</v>
      </c>
      <c r="G49" s="235" t="s">
        <v>125</v>
      </c>
      <c r="H49" s="235" t="s">
        <v>125</v>
      </c>
      <c r="I49" s="235" t="s">
        <v>125</v>
      </c>
      <c r="J49" s="235" t="s">
        <v>125</v>
      </c>
      <c r="K49" s="235" t="s">
        <v>125</v>
      </c>
      <c r="L49" s="235" t="s">
        <v>125</v>
      </c>
      <c r="M49" s="235" t="s">
        <v>125</v>
      </c>
      <c r="N49" s="235" t="s">
        <v>125</v>
      </c>
      <c r="O49" s="235" t="s">
        <v>125</v>
      </c>
      <c r="P49" s="235" t="s">
        <v>125</v>
      </c>
      <c r="Q49" s="235" t="s">
        <v>125</v>
      </c>
      <c r="R49" s="235" t="s">
        <v>125</v>
      </c>
      <c r="S49" s="235" t="s">
        <v>125</v>
      </c>
      <c r="T49" s="235" t="s">
        <v>125</v>
      </c>
    </row>
    <row r="50" spans="1:20" ht="18" customHeight="1">
      <c r="A50" s="239">
        <v>5410400</v>
      </c>
      <c r="B50" s="235" t="s">
        <v>125</v>
      </c>
      <c r="C50" s="235" t="s">
        <v>125</v>
      </c>
      <c r="D50" s="235" t="s">
        <v>125</v>
      </c>
      <c r="E50" s="235" t="s">
        <v>125</v>
      </c>
      <c r="F50" s="235" t="s">
        <v>125</v>
      </c>
      <c r="G50" s="235" t="s">
        <v>125</v>
      </c>
      <c r="H50" s="235" t="s">
        <v>125</v>
      </c>
      <c r="I50" s="235" t="s">
        <v>125</v>
      </c>
      <c r="J50" s="235" t="s">
        <v>125</v>
      </c>
      <c r="K50" s="235" t="s">
        <v>125</v>
      </c>
      <c r="L50" s="235" t="s">
        <v>125</v>
      </c>
      <c r="M50" s="235" t="s">
        <v>125</v>
      </c>
      <c r="N50" s="235" t="s">
        <v>125</v>
      </c>
      <c r="O50" s="235" t="s">
        <v>125</v>
      </c>
      <c r="P50" s="235" t="s">
        <v>125</v>
      </c>
      <c r="Q50" s="235" t="s">
        <v>125</v>
      </c>
      <c r="R50" s="235" t="s">
        <v>125</v>
      </c>
      <c r="S50" s="235" t="s">
        <v>125</v>
      </c>
      <c r="T50" s="235" t="s">
        <v>125</v>
      </c>
    </row>
    <row r="51" spans="1:20" ht="18" customHeight="1">
      <c r="A51" s="239">
        <v>5410500</v>
      </c>
      <c r="B51" s="235" t="s">
        <v>125</v>
      </c>
      <c r="C51" s="235" t="s">
        <v>125</v>
      </c>
      <c r="D51" s="235" t="s">
        <v>125</v>
      </c>
      <c r="E51" s="235" t="s">
        <v>125</v>
      </c>
      <c r="F51" s="235" t="s">
        <v>125</v>
      </c>
      <c r="G51" s="235" t="s">
        <v>125</v>
      </c>
      <c r="H51" s="235" t="s">
        <v>125</v>
      </c>
      <c r="I51" s="235" t="s">
        <v>125</v>
      </c>
      <c r="J51" s="235" t="s">
        <v>125</v>
      </c>
      <c r="K51" s="235" t="s">
        <v>111</v>
      </c>
      <c r="L51" s="235" t="s">
        <v>125</v>
      </c>
      <c r="M51" s="235" t="s">
        <v>125</v>
      </c>
      <c r="N51" s="235" t="s">
        <v>125</v>
      </c>
      <c r="O51" s="235" t="s">
        <v>125</v>
      </c>
      <c r="P51" s="235" t="s">
        <v>125</v>
      </c>
      <c r="Q51" s="235" t="s">
        <v>125</v>
      </c>
      <c r="R51" s="235" t="s">
        <v>125</v>
      </c>
      <c r="S51" s="235" t="s">
        <v>125</v>
      </c>
      <c r="T51" s="235" t="s">
        <v>111</v>
      </c>
    </row>
    <row r="52" spans="1:20" ht="18" customHeight="1">
      <c r="A52" s="239">
        <v>5410600</v>
      </c>
      <c r="B52" s="235" t="s">
        <v>111</v>
      </c>
      <c r="C52" s="235" t="s">
        <v>111</v>
      </c>
      <c r="D52" s="235" t="s">
        <v>111</v>
      </c>
      <c r="E52" s="235" t="s">
        <v>111</v>
      </c>
      <c r="F52" s="235" t="s">
        <v>111</v>
      </c>
      <c r="G52" s="235" t="s">
        <v>111</v>
      </c>
      <c r="H52" s="235" t="s">
        <v>111</v>
      </c>
      <c r="I52" s="235" t="s">
        <v>111</v>
      </c>
      <c r="J52" s="235" t="s">
        <v>111</v>
      </c>
      <c r="K52" s="235" t="s">
        <v>111</v>
      </c>
      <c r="L52" s="235" t="s">
        <v>111</v>
      </c>
      <c r="M52" s="235" t="s">
        <v>111</v>
      </c>
      <c r="N52" s="235" t="s">
        <v>111</v>
      </c>
      <c r="O52" s="235" t="s">
        <v>111</v>
      </c>
      <c r="P52" s="235" t="s">
        <v>111</v>
      </c>
      <c r="Q52" s="235" t="s">
        <v>111</v>
      </c>
      <c r="R52" s="235" t="s">
        <v>111</v>
      </c>
      <c r="S52" s="235" t="s">
        <v>111</v>
      </c>
      <c r="T52" s="235" t="s">
        <v>111</v>
      </c>
    </row>
    <row r="53" spans="1:20" ht="18" customHeight="1">
      <c r="A53" s="239">
        <v>5410700</v>
      </c>
      <c r="B53" s="235" t="s">
        <v>125</v>
      </c>
      <c r="C53" s="235" t="s">
        <v>125</v>
      </c>
      <c r="D53" s="235" t="s">
        <v>125</v>
      </c>
      <c r="E53" s="235" t="s">
        <v>125</v>
      </c>
      <c r="F53" s="235" t="s">
        <v>125</v>
      </c>
      <c r="G53" s="235" t="s">
        <v>125</v>
      </c>
      <c r="H53" s="235" t="s">
        <v>125</v>
      </c>
      <c r="I53" s="235" t="s">
        <v>125</v>
      </c>
      <c r="J53" s="235" t="s">
        <v>125</v>
      </c>
      <c r="K53" s="235" t="s">
        <v>125</v>
      </c>
      <c r="L53" s="235" t="s">
        <v>125</v>
      </c>
      <c r="M53" s="235" t="s">
        <v>125</v>
      </c>
      <c r="N53" s="235" t="s">
        <v>125</v>
      </c>
      <c r="O53" s="235" t="s">
        <v>125</v>
      </c>
      <c r="P53" s="235" t="s">
        <v>125</v>
      </c>
      <c r="Q53" s="235" t="s">
        <v>125</v>
      </c>
      <c r="R53" s="235" t="s">
        <v>125</v>
      </c>
      <c r="S53" s="235" t="s">
        <v>125</v>
      </c>
      <c r="T53" s="235" t="s">
        <v>125</v>
      </c>
    </row>
    <row r="54" spans="1:20" ht="18" customHeight="1">
      <c r="A54" s="239">
        <v>5410800</v>
      </c>
      <c r="B54" s="235" t="s">
        <v>111</v>
      </c>
      <c r="C54" s="235" t="s">
        <v>111</v>
      </c>
      <c r="D54" s="235" t="s">
        <v>111</v>
      </c>
      <c r="E54" s="235" t="s">
        <v>111</v>
      </c>
      <c r="F54" s="235" t="s">
        <v>111</v>
      </c>
      <c r="G54" s="235" t="s">
        <v>111</v>
      </c>
      <c r="H54" s="235" t="s">
        <v>111</v>
      </c>
      <c r="I54" s="235" t="s">
        <v>111</v>
      </c>
      <c r="J54" s="235" t="s">
        <v>111</v>
      </c>
      <c r="K54" s="235" t="s">
        <v>111</v>
      </c>
      <c r="L54" s="235" t="s">
        <v>111</v>
      </c>
      <c r="M54" s="235" t="s">
        <v>111</v>
      </c>
      <c r="N54" s="235" t="s">
        <v>111</v>
      </c>
      <c r="O54" s="235" t="s">
        <v>111</v>
      </c>
      <c r="P54" s="235" t="s">
        <v>111</v>
      </c>
      <c r="Q54" s="235" t="s">
        <v>111</v>
      </c>
      <c r="R54" s="235" t="s">
        <v>111</v>
      </c>
      <c r="S54" s="235" t="s">
        <v>111</v>
      </c>
      <c r="T54" s="235" t="s">
        <v>111</v>
      </c>
    </row>
    <row r="55" spans="1:20" ht="18" customHeight="1">
      <c r="A55" s="239">
        <v>5411600</v>
      </c>
      <c r="B55" s="239" t="s">
        <v>125</v>
      </c>
      <c r="C55" s="239" t="s">
        <v>125</v>
      </c>
      <c r="D55" s="239" t="s">
        <v>125</v>
      </c>
      <c r="E55" s="239" t="s">
        <v>125</v>
      </c>
      <c r="F55" s="239" t="s">
        <v>125</v>
      </c>
      <c r="G55" s="239" t="s">
        <v>125</v>
      </c>
      <c r="H55" s="239" t="s">
        <v>125</v>
      </c>
      <c r="I55" s="239" t="s">
        <v>125</v>
      </c>
      <c r="J55" s="239" t="s">
        <v>125</v>
      </c>
      <c r="K55" s="239" t="s">
        <v>125</v>
      </c>
      <c r="L55" s="239" t="s">
        <v>125</v>
      </c>
      <c r="M55" s="239" t="s">
        <v>125</v>
      </c>
      <c r="N55" s="239" t="s">
        <v>125</v>
      </c>
      <c r="O55" s="239" t="s">
        <v>125</v>
      </c>
      <c r="P55" s="239" t="s">
        <v>125</v>
      </c>
      <c r="Q55" s="239" t="s">
        <v>125</v>
      </c>
      <c r="R55" s="239" t="s">
        <v>125</v>
      </c>
      <c r="S55" s="239" t="s">
        <v>125</v>
      </c>
      <c r="T55" s="239" t="s">
        <v>125</v>
      </c>
    </row>
    <row r="56" spans="1:20" ht="18" customHeight="1">
      <c r="A56" s="239" t="s">
        <v>202</v>
      </c>
      <c r="B56" s="235" t="s">
        <v>125</v>
      </c>
      <c r="C56" s="235" t="s">
        <v>125</v>
      </c>
      <c r="D56" s="235" t="s">
        <v>125</v>
      </c>
      <c r="E56" s="235" t="s">
        <v>125</v>
      </c>
      <c r="F56" s="235" t="s">
        <v>125</v>
      </c>
      <c r="G56" s="235" t="s">
        <v>125</v>
      </c>
      <c r="H56" s="235" t="s">
        <v>125</v>
      </c>
      <c r="I56" s="235" t="s">
        <v>125</v>
      </c>
      <c r="J56" s="235" t="s">
        <v>125</v>
      </c>
      <c r="K56" s="235" t="s">
        <v>125</v>
      </c>
      <c r="L56" s="235" t="s">
        <v>125</v>
      </c>
      <c r="M56" s="235" t="s">
        <v>125</v>
      </c>
      <c r="N56" s="235" t="s">
        <v>125</v>
      </c>
      <c r="O56" s="235" t="s">
        <v>125</v>
      </c>
      <c r="P56" s="235" t="s">
        <v>125</v>
      </c>
      <c r="Q56" s="235" t="s">
        <v>125</v>
      </c>
      <c r="R56" s="235" t="s">
        <v>125</v>
      </c>
      <c r="S56" s="235" t="s">
        <v>125</v>
      </c>
      <c r="T56" s="235" t="s">
        <v>125</v>
      </c>
    </row>
    <row r="57" spans="1:20" ht="18" customHeight="1" thickBot="1">
      <c r="A57" s="245" t="s">
        <v>95</v>
      </c>
      <c r="B57" s="242" t="s">
        <v>125</v>
      </c>
      <c r="C57" s="242" t="s">
        <v>125</v>
      </c>
      <c r="D57" s="242" t="s">
        <v>125</v>
      </c>
      <c r="E57" s="242" t="s">
        <v>125</v>
      </c>
      <c r="F57" s="242" t="s">
        <v>125</v>
      </c>
      <c r="G57" s="242" t="s">
        <v>125</v>
      </c>
      <c r="H57" s="242" t="s">
        <v>125</v>
      </c>
      <c r="I57" s="242" t="s">
        <v>125</v>
      </c>
      <c r="J57" s="242" t="s">
        <v>125</v>
      </c>
      <c r="K57" s="242"/>
      <c r="L57" s="242" t="s">
        <v>125</v>
      </c>
      <c r="M57" s="242" t="s">
        <v>125</v>
      </c>
      <c r="N57" s="242" t="s">
        <v>125</v>
      </c>
      <c r="O57" s="242" t="s">
        <v>125</v>
      </c>
      <c r="P57" s="242" t="s">
        <v>125</v>
      </c>
      <c r="Q57" s="242" t="s">
        <v>125</v>
      </c>
      <c r="R57" s="242" t="s">
        <v>125</v>
      </c>
      <c r="S57" s="242" t="s">
        <v>125</v>
      </c>
      <c r="T57" s="242">
        <f>SUM(B57:S57)</f>
        <v>0</v>
      </c>
    </row>
    <row r="58" spans="1:20" ht="18" customHeight="1" thickTop="1">
      <c r="A58" s="243">
        <v>5420000</v>
      </c>
      <c r="B58" s="234"/>
      <c r="C58" s="234"/>
      <c r="D58" s="234"/>
      <c r="E58" s="234"/>
      <c r="F58" s="234"/>
      <c r="G58" s="234"/>
      <c r="H58" s="234"/>
      <c r="I58" s="234"/>
      <c r="J58" s="234"/>
      <c r="K58" s="234"/>
      <c r="L58" s="234"/>
      <c r="M58" s="234"/>
      <c r="N58" s="234"/>
      <c r="O58" s="234"/>
      <c r="P58" s="282"/>
      <c r="Q58" s="234" t="s">
        <v>125</v>
      </c>
      <c r="R58" s="234"/>
      <c r="S58" s="283"/>
      <c r="T58" s="234"/>
    </row>
    <row r="59" spans="1:20" ht="18" customHeight="1">
      <c r="A59" s="239">
        <v>5420600</v>
      </c>
      <c r="B59" s="239" t="s">
        <v>125</v>
      </c>
      <c r="C59" s="239" t="s">
        <v>125</v>
      </c>
      <c r="D59" s="239" t="s">
        <v>125</v>
      </c>
      <c r="E59" s="239" t="s">
        <v>125</v>
      </c>
      <c r="F59" s="239" t="s">
        <v>125</v>
      </c>
      <c r="G59" s="239" t="s">
        <v>125</v>
      </c>
      <c r="H59" s="239" t="s">
        <v>125</v>
      </c>
      <c r="I59" s="239" t="s">
        <v>125</v>
      </c>
      <c r="J59" s="239" t="s">
        <v>125</v>
      </c>
      <c r="K59" s="239" t="s">
        <v>125</v>
      </c>
      <c r="L59" s="235" t="s">
        <v>111</v>
      </c>
      <c r="M59" s="239" t="s">
        <v>125</v>
      </c>
      <c r="N59" s="239" t="s">
        <v>125</v>
      </c>
      <c r="O59" s="239" t="s">
        <v>125</v>
      </c>
      <c r="P59" s="256" t="s">
        <v>125</v>
      </c>
      <c r="Q59" s="239" t="s">
        <v>125</v>
      </c>
      <c r="R59" s="239" t="s">
        <v>125</v>
      </c>
      <c r="S59" s="260" t="s">
        <v>125</v>
      </c>
      <c r="T59" s="235" t="s">
        <v>125</v>
      </c>
    </row>
    <row r="60" spans="1:20" ht="18" customHeight="1">
      <c r="A60" s="239">
        <v>5420700</v>
      </c>
      <c r="B60" s="239" t="s">
        <v>125</v>
      </c>
      <c r="C60" s="239" t="s">
        <v>125</v>
      </c>
      <c r="D60" s="239" t="s">
        <v>125</v>
      </c>
      <c r="E60" s="239" t="s">
        <v>125</v>
      </c>
      <c r="F60" s="239" t="s">
        <v>125</v>
      </c>
      <c r="G60" s="239" t="s">
        <v>125</v>
      </c>
      <c r="H60" s="239" t="s">
        <v>125</v>
      </c>
      <c r="I60" s="239" t="s">
        <v>125</v>
      </c>
      <c r="J60" s="239" t="s">
        <v>125</v>
      </c>
      <c r="K60" s="239" t="s">
        <v>125</v>
      </c>
      <c r="L60" s="235" t="s">
        <v>125</v>
      </c>
      <c r="M60" s="239" t="s">
        <v>125</v>
      </c>
      <c r="N60" s="239" t="s">
        <v>125</v>
      </c>
      <c r="O60" s="239" t="s">
        <v>125</v>
      </c>
      <c r="P60" s="256" t="s">
        <v>125</v>
      </c>
      <c r="Q60" s="239" t="s">
        <v>125</v>
      </c>
      <c r="R60" s="239" t="s">
        <v>125</v>
      </c>
      <c r="S60" s="233" t="s">
        <v>125</v>
      </c>
      <c r="T60" s="230" t="s">
        <v>125</v>
      </c>
    </row>
    <row r="61" spans="1:20" ht="18" customHeight="1">
      <c r="A61" s="239">
        <v>5421000</v>
      </c>
      <c r="B61" s="239" t="s">
        <v>125</v>
      </c>
      <c r="C61" s="239" t="s">
        <v>125</v>
      </c>
      <c r="D61" s="239" t="s">
        <v>125</v>
      </c>
      <c r="E61" s="239" t="s">
        <v>125</v>
      </c>
      <c r="F61" s="239" t="s">
        <v>125</v>
      </c>
      <c r="G61" s="239" t="s">
        <v>125</v>
      </c>
      <c r="H61" s="239" t="s">
        <v>125</v>
      </c>
      <c r="I61" s="239" t="s">
        <v>125</v>
      </c>
      <c r="J61" s="239" t="s">
        <v>125</v>
      </c>
      <c r="K61" s="235" t="s">
        <v>125</v>
      </c>
      <c r="L61" s="253" t="s">
        <v>125</v>
      </c>
      <c r="M61" s="239" t="s">
        <v>125</v>
      </c>
      <c r="N61" s="239" t="s">
        <v>125</v>
      </c>
      <c r="O61" s="239" t="s">
        <v>125</v>
      </c>
      <c r="P61" s="256" t="s">
        <v>125</v>
      </c>
      <c r="Q61" s="235" t="s">
        <v>125</v>
      </c>
      <c r="R61" s="235" t="s">
        <v>125</v>
      </c>
      <c r="S61" s="260" t="s">
        <v>125</v>
      </c>
      <c r="T61" s="235">
        <f>SUM(K61:S61)</f>
        <v>0</v>
      </c>
    </row>
    <row r="62" spans="1:20" ht="18" customHeight="1">
      <c r="A62" s="239">
        <v>5421100</v>
      </c>
      <c r="B62" s="235" t="s">
        <v>125</v>
      </c>
      <c r="C62" s="239" t="s">
        <v>125</v>
      </c>
      <c r="D62" s="239" t="s">
        <v>125</v>
      </c>
      <c r="E62" s="239" t="s">
        <v>125</v>
      </c>
      <c r="F62" s="239" t="s">
        <v>125</v>
      </c>
      <c r="G62" s="239" t="s">
        <v>125</v>
      </c>
      <c r="H62" s="239" t="s">
        <v>125</v>
      </c>
      <c r="I62" s="239" t="s">
        <v>125</v>
      </c>
      <c r="J62" s="239" t="s">
        <v>125</v>
      </c>
      <c r="K62" s="235" t="s">
        <v>125</v>
      </c>
      <c r="L62" s="235">
        <v>343000</v>
      </c>
      <c r="M62" s="239" t="s">
        <v>125</v>
      </c>
      <c r="N62" s="239" t="s">
        <v>125</v>
      </c>
      <c r="O62" s="239" t="s">
        <v>125</v>
      </c>
      <c r="P62" s="256" t="s">
        <v>125</v>
      </c>
      <c r="Q62" s="239" t="s">
        <v>125</v>
      </c>
      <c r="R62" s="290" t="s">
        <v>125</v>
      </c>
      <c r="S62" s="260" t="s">
        <v>125</v>
      </c>
      <c r="T62" s="235">
        <f>SUM(K62:S62)</f>
        <v>343000</v>
      </c>
    </row>
    <row r="63" spans="1:20" ht="18" customHeight="1">
      <c r="A63" s="239" t="s">
        <v>202</v>
      </c>
      <c r="B63" s="235" t="s">
        <v>125</v>
      </c>
      <c r="C63" s="239" t="s">
        <v>125</v>
      </c>
      <c r="D63" s="239" t="s">
        <v>125</v>
      </c>
      <c r="E63" s="239" t="s">
        <v>125</v>
      </c>
      <c r="F63" s="239" t="s">
        <v>125</v>
      </c>
      <c r="G63" s="239" t="s">
        <v>125</v>
      </c>
      <c r="H63" s="239" t="s">
        <v>125</v>
      </c>
      <c r="I63" s="239" t="s">
        <v>125</v>
      </c>
      <c r="J63" s="239" t="s">
        <v>125</v>
      </c>
      <c r="K63" s="235" t="s">
        <v>125</v>
      </c>
      <c r="L63" s="235">
        <v>343000</v>
      </c>
      <c r="M63" s="239" t="s">
        <v>125</v>
      </c>
      <c r="N63" s="239" t="s">
        <v>125</v>
      </c>
      <c r="O63" s="239" t="s">
        <v>125</v>
      </c>
      <c r="P63" s="256" t="s">
        <v>125</v>
      </c>
      <c r="Q63" s="235" t="s">
        <v>125</v>
      </c>
      <c r="R63" s="235" t="s">
        <v>125</v>
      </c>
      <c r="S63" s="233" t="s">
        <v>125</v>
      </c>
      <c r="T63" s="235">
        <f>SUM(B63:S63)</f>
        <v>343000</v>
      </c>
    </row>
    <row r="64" spans="1:20" ht="18" customHeight="1" thickBot="1">
      <c r="A64" s="245" t="s">
        <v>95</v>
      </c>
      <c r="B64" s="242" t="s">
        <v>125</v>
      </c>
      <c r="C64" s="245" t="s">
        <v>125</v>
      </c>
      <c r="D64" s="245" t="s">
        <v>125</v>
      </c>
      <c r="E64" s="245" t="s">
        <v>125</v>
      </c>
      <c r="F64" s="245" t="s">
        <v>125</v>
      </c>
      <c r="G64" s="245" t="s">
        <v>125</v>
      </c>
      <c r="H64" s="245" t="s">
        <v>125</v>
      </c>
      <c r="I64" s="245" t="s">
        <v>125</v>
      </c>
      <c r="J64" s="245" t="s">
        <v>125</v>
      </c>
      <c r="K64" s="242" t="s">
        <v>125</v>
      </c>
      <c r="L64" s="242">
        <f>1118796+343000</f>
        <v>1461796</v>
      </c>
      <c r="M64" s="245" t="s">
        <v>125</v>
      </c>
      <c r="N64" s="245" t="s">
        <v>125</v>
      </c>
      <c r="O64" s="245" t="s">
        <v>125</v>
      </c>
      <c r="P64" s="281" t="s">
        <v>125</v>
      </c>
      <c r="Q64" s="288" t="s">
        <v>125</v>
      </c>
      <c r="R64" s="242" t="s">
        <v>125</v>
      </c>
      <c r="S64" s="289" t="s">
        <v>125</v>
      </c>
      <c r="T64" s="242">
        <f>SUM(K64:S64)</f>
        <v>1461796</v>
      </c>
    </row>
    <row r="65" spans="1:20" ht="18" customHeight="1" thickTop="1">
      <c r="A65" s="251" t="s">
        <v>181</v>
      </c>
      <c r="B65" s="473" t="s">
        <v>182</v>
      </c>
      <c r="C65" s="476"/>
      <c r="D65" s="476" t="s">
        <v>128</v>
      </c>
      <c r="E65" s="476"/>
      <c r="F65" s="472" t="s">
        <v>129</v>
      </c>
      <c r="G65" s="473"/>
      <c r="H65" s="472" t="s">
        <v>130</v>
      </c>
      <c r="I65" s="473"/>
      <c r="J65" s="236" t="s">
        <v>131</v>
      </c>
      <c r="K65" s="476" t="s">
        <v>132</v>
      </c>
      <c r="L65" s="476"/>
      <c r="M65" s="476" t="s">
        <v>133</v>
      </c>
      <c r="N65" s="476"/>
      <c r="O65" s="476" t="s">
        <v>134</v>
      </c>
      <c r="P65" s="476"/>
      <c r="Q65" s="472" t="s">
        <v>135</v>
      </c>
      <c r="R65" s="473"/>
      <c r="S65" s="252" t="s">
        <v>136</v>
      </c>
      <c r="T65" s="474" t="s">
        <v>205</v>
      </c>
    </row>
    <row r="66" spans="1:20" ht="18" customHeight="1">
      <c r="A66" s="229" t="s">
        <v>206</v>
      </c>
      <c r="B66" s="270" t="s">
        <v>184</v>
      </c>
      <c r="C66" s="270" t="s">
        <v>185</v>
      </c>
      <c r="D66" s="270" t="s">
        <v>186</v>
      </c>
      <c r="E66" s="270" t="s">
        <v>187</v>
      </c>
      <c r="F66" s="270" t="s">
        <v>188</v>
      </c>
      <c r="G66" s="270" t="s">
        <v>189</v>
      </c>
      <c r="H66" s="270" t="s">
        <v>190</v>
      </c>
      <c r="I66" s="270" t="s">
        <v>191</v>
      </c>
      <c r="J66" s="270" t="s">
        <v>192</v>
      </c>
      <c r="K66" s="270" t="s">
        <v>193</v>
      </c>
      <c r="L66" s="270" t="s">
        <v>194</v>
      </c>
      <c r="M66" s="270" t="s">
        <v>195</v>
      </c>
      <c r="N66" s="270" t="s">
        <v>196</v>
      </c>
      <c r="O66" s="270" t="s">
        <v>197</v>
      </c>
      <c r="P66" s="271" t="s">
        <v>198</v>
      </c>
      <c r="Q66" s="270" t="s">
        <v>199</v>
      </c>
      <c r="R66" s="270" t="s">
        <v>200</v>
      </c>
      <c r="S66" s="272" t="s">
        <v>201</v>
      </c>
      <c r="T66" s="478"/>
    </row>
    <row r="67" spans="1:20" ht="18" customHeight="1">
      <c r="A67" s="274" t="s">
        <v>18</v>
      </c>
      <c r="B67" s="274"/>
      <c r="C67" s="275"/>
      <c r="D67" s="276"/>
      <c r="E67" s="275"/>
      <c r="F67" s="276"/>
      <c r="G67" s="275"/>
      <c r="H67" s="276"/>
      <c r="I67" s="275"/>
      <c r="J67" s="276"/>
      <c r="K67" s="275"/>
      <c r="L67" s="275"/>
      <c r="M67" s="276"/>
      <c r="N67" s="275"/>
      <c r="O67" s="276"/>
      <c r="P67" s="274"/>
      <c r="Q67" s="275"/>
      <c r="R67" s="275"/>
      <c r="S67" s="277"/>
      <c r="T67" s="475"/>
    </row>
    <row r="68" spans="1:20" ht="18" customHeight="1">
      <c r="A68" s="238">
        <v>5340000</v>
      </c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4"/>
      <c r="Q68" s="275"/>
      <c r="R68" s="275"/>
      <c r="S68" s="278"/>
      <c r="T68" s="275"/>
    </row>
    <row r="69" spans="1:20" ht="18" customHeight="1">
      <c r="A69" s="239">
        <v>5340100</v>
      </c>
      <c r="B69" s="235" t="s">
        <v>125</v>
      </c>
      <c r="C69" s="235" t="s">
        <v>125</v>
      </c>
      <c r="D69" s="235" t="s">
        <v>125</v>
      </c>
      <c r="E69" s="235" t="s">
        <v>125</v>
      </c>
      <c r="F69" s="235" t="s">
        <v>125</v>
      </c>
      <c r="G69" s="235" t="s">
        <v>125</v>
      </c>
      <c r="H69" s="235" t="s">
        <v>125</v>
      </c>
      <c r="I69" s="235" t="s">
        <v>125</v>
      </c>
      <c r="J69" s="235" t="s">
        <v>125</v>
      </c>
      <c r="K69" s="235" t="s">
        <v>125</v>
      </c>
      <c r="L69" s="235" t="s">
        <v>125</v>
      </c>
      <c r="M69" s="235" t="s">
        <v>125</v>
      </c>
      <c r="N69" s="235" t="s">
        <v>125</v>
      </c>
      <c r="O69" s="235" t="s">
        <v>125</v>
      </c>
      <c r="P69" s="235" t="s">
        <v>125</v>
      </c>
      <c r="Q69" s="235" t="s">
        <v>125</v>
      </c>
      <c r="R69" s="235" t="s">
        <v>125</v>
      </c>
      <c r="S69" s="235" t="s">
        <v>125</v>
      </c>
      <c r="T69" s="235" t="s">
        <v>125</v>
      </c>
    </row>
    <row r="70" spans="1:20" ht="18" customHeight="1">
      <c r="A70" s="239">
        <v>5340300</v>
      </c>
      <c r="B70" s="235" t="s">
        <v>125</v>
      </c>
      <c r="C70" s="235" t="s">
        <v>125</v>
      </c>
      <c r="D70" s="235" t="s">
        <v>125</v>
      </c>
      <c r="E70" s="235" t="s">
        <v>125</v>
      </c>
      <c r="F70" s="235" t="s">
        <v>125</v>
      </c>
      <c r="G70" s="235" t="s">
        <v>125</v>
      </c>
      <c r="H70" s="235" t="s">
        <v>125</v>
      </c>
      <c r="I70" s="235" t="s">
        <v>125</v>
      </c>
      <c r="J70" s="235" t="s">
        <v>125</v>
      </c>
      <c r="K70" s="235" t="s">
        <v>125</v>
      </c>
      <c r="L70" s="235" t="s">
        <v>125</v>
      </c>
      <c r="M70" s="235" t="s">
        <v>125</v>
      </c>
      <c r="N70" s="235" t="s">
        <v>125</v>
      </c>
      <c r="O70" s="235" t="s">
        <v>125</v>
      </c>
      <c r="P70" s="235" t="s">
        <v>125</v>
      </c>
      <c r="Q70" s="235" t="s">
        <v>125</v>
      </c>
      <c r="R70" s="235" t="s">
        <v>125</v>
      </c>
      <c r="S70" s="235" t="s">
        <v>125</v>
      </c>
      <c r="T70" s="235" t="s">
        <v>125</v>
      </c>
    </row>
    <row r="71" spans="1:20" ht="18" customHeight="1">
      <c r="A71" s="239">
        <v>5340400</v>
      </c>
      <c r="B71" s="235" t="s">
        <v>111</v>
      </c>
      <c r="C71" s="235" t="s">
        <v>125</v>
      </c>
      <c r="D71" s="235" t="s">
        <v>125</v>
      </c>
      <c r="E71" s="235" t="s">
        <v>125</v>
      </c>
      <c r="F71" s="235" t="s">
        <v>125</v>
      </c>
      <c r="G71" s="235" t="s">
        <v>125</v>
      </c>
      <c r="H71" s="235" t="s">
        <v>125</v>
      </c>
      <c r="I71" s="235" t="s">
        <v>125</v>
      </c>
      <c r="J71" s="235" t="s">
        <v>125</v>
      </c>
      <c r="K71" s="235" t="s">
        <v>125</v>
      </c>
      <c r="L71" s="235" t="s">
        <v>125</v>
      </c>
      <c r="M71" s="235" t="s">
        <v>125</v>
      </c>
      <c r="N71" s="235" t="s">
        <v>125</v>
      </c>
      <c r="O71" s="235" t="s">
        <v>125</v>
      </c>
      <c r="P71" s="235" t="s">
        <v>125</v>
      </c>
      <c r="Q71" s="235" t="s">
        <v>125</v>
      </c>
      <c r="R71" s="235" t="s">
        <v>125</v>
      </c>
      <c r="S71" s="235" t="s">
        <v>125</v>
      </c>
      <c r="T71" s="235" t="s">
        <v>111</v>
      </c>
    </row>
    <row r="72" spans="1:20" ht="18" customHeight="1">
      <c r="A72" s="239">
        <v>5340500</v>
      </c>
      <c r="B72" s="235" t="s">
        <v>125</v>
      </c>
      <c r="C72" s="235" t="s">
        <v>125</v>
      </c>
      <c r="D72" s="235" t="s">
        <v>125</v>
      </c>
      <c r="E72" s="235" t="s">
        <v>125</v>
      </c>
      <c r="F72" s="235" t="s">
        <v>125</v>
      </c>
      <c r="G72" s="235" t="s">
        <v>125</v>
      </c>
      <c r="H72" s="235" t="s">
        <v>125</v>
      </c>
      <c r="I72" s="235" t="s">
        <v>125</v>
      </c>
      <c r="J72" s="235" t="s">
        <v>125</v>
      </c>
      <c r="K72" s="235" t="s">
        <v>125</v>
      </c>
      <c r="L72" s="235" t="s">
        <v>125</v>
      </c>
      <c r="M72" s="235" t="s">
        <v>125</v>
      </c>
      <c r="N72" s="235" t="s">
        <v>125</v>
      </c>
      <c r="O72" s="235" t="s">
        <v>125</v>
      </c>
      <c r="P72" s="235" t="s">
        <v>125</v>
      </c>
      <c r="Q72" s="235" t="s">
        <v>125</v>
      </c>
      <c r="R72" s="235" t="s">
        <v>125</v>
      </c>
      <c r="S72" s="235" t="s">
        <v>125</v>
      </c>
      <c r="T72" s="235" t="s">
        <v>125</v>
      </c>
    </row>
    <row r="73" spans="1:20" ht="18" customHeight="1">
      <c r="A73" s="239" t="s">
        <v>202</v>
      </c>
      <c r="B73" s="235" t="s">
        <v>111</v>
      </c>
      <c r="C73" s="235" t="s">
        <v>125</v>
      </c>
      <c r="D73" s="235" t="s">
        <v>125</v>
      </c>
      <c r="E73" s="235" t="s">
        <v>125</v>
      </c>
      <c r="F73" s="235" t="s">
        <v>125</v>
      </c>
      <c r="G73" s="235" t="s">
        <v>125</v>
      </c>
      <c r="H73" s="235" t="s">
        <v>125</v>
      </c>
      <c r="I73" s="235" t="s">
        <v>125</v>
      </c>
      <c r="J73" s="235" t="s">
        <v>125</v>
      </c>
      <c r="K73" s="235" t="s">
        <v>125</v>
      </c>
      <c r="L73" s="235" t="s">
        <v>125</v>
      </c>
      <c r="M73" s="235" t="s">
        <v>125</v>
      </c>
      <c r="N73" s="235" t="s">
        <v>125</v>
      </c>
      <c r="O73" s="235" t="s">
        <v>125</v>
      </c>
      <c r="P73" s="235" t="s">
        <v>125</v>
      </c>
      <c r="Q73" s="235" t="s">
        <v>125</v>
      </c>
      <c r="R73" s="235" t="s">
        <v>125</v>
      </c>
      <c r="S73" s="235" t="s">
        <v>125</v>
      </c>
      <c r="T73" s="235" t="s">
        <v>111</v>
      </c>
    </row>
    <row r="74" spans="1:20" ht="18" customHeight="1" thickBot="1">
      <c r="A74" s="279" t="s">
        <v>95</v>
      </c>
      <c r="B74" s="280" t="s">
        <v>111</v>
      </c>
      <c r="C74" s="280" t="s">
        <v>125</v>
      </c>
      <c r="D74" s="280" t="s">
        <v>125</v>
      </c>
      <c r="E74" s="280" t="s">
        <v>125</v>
      </c>
      <c r="F74" s="280" t="s">
        <v>125</v>
      </c>
      <c r="G74" s="280" t="s">
        <v>125</v>
      </c>
      <c r="H74" s="280" t="s">
        <v>125</v>
      </c>
      <c r="I74" s="280" t="s">
        <v>125</v>
      </c>
      <c r="J74" s="280" t="s">
        <v>125</v>
      </c>
      <c r="K74" s="280" t="s">
        <v>125</v>
      </c>
      <c r="L74" s="280" t="s">
        <v>125</v>
      </c>
      <c r="M74" s="280" t="s">
        <v>125</v>
      </c>
      <c r="N74" s="280" t="s">
        <v>125</v>
      </c>
      <c r="O74" s="280" t="s">
        <v>125</v>
      </c>
      <c r="P74" s="280" t="s">
        <v>125</v>
      </c>
      <c r="Q74" s="280" t="s">
        <v>125</v>
      </c>
      <c r="R74" s="280" t="s">
        <v>125</v>
      </c>
      <c r="S74" s="280" t="s">
        <v>125</v>
      </c>
      <c r="T74" s="280" t="s">
        <v>111</v>
      </c>
    </row>
    <row r="75" spans="1:20" ht="18" customHeight="1" thickTop="1">
      <c r="A75" s="243">
        <v>5610000</v>
      </c>
      <c r="B75" s="234"/>
      <c r="C75" s="234"/>
      <c r="D75" s="234"/>
      <c r="E75" s="234"/>
      <c r="F75" s="234"/>
      <c r="G75" s="234"/>
      <c r="H75" s="234"/>
      <c r="I75" s="234"/>
      <c r="J75" s="234"/>
      <c r="K75" s="234"/>
      <c r="L75" s="234"/>
      <c r="M75" s="234"/>
      <c r="N75" s="234"/>
      <c r="O75" s="234"/>
      <c r="P75" s="282" t="s">
        <v>126</v>
      </c>
      <c r="Q75" s="234"/>
      <c r="R75" s="234"/>
      <c r="S75" s="283"/>
      <c r="T75" s="234"/>
    </row>
    <row r="76" spans="1:20" ht="18" customHeight="1">
      <c r="A76" s="239">
        <v>5610100</v>
      </c>
      <c r="B76" s="235" t="s">
        <v>125</v>
      </c>
      <c r="C76" s="239" t="s">
        <v>125</v>
      </c>
      <c r="D76" s="239" t="s">
        <v>125</v>
      </c>
      <c r="E76" s="239" t="s">
        <v>125</v>
      </c>
      <c r="F76" s="239" t="s">
        <v>125</v>
      </c>
      <c r="G76" s="239" t="s">
        <v>125</v>
      </c>
      <c r="H76" s="254" t="s">
        <v>125</v>
      </c>
      <c r="I76" s="239" t="s">
        <v>125</v>
      </c>
      <c r="J76" s="239" t="s">
        <v>125</v>
      </c>
      <c r="K76" s="239" t="s">
        <v>125</v>
      </c>
      <c r="L76" s="239" t="s">
        <v>125</v>
      </c>
      <c r="M76" s="239" t="s">
        <v>125</v>
      </c>
      <c r="N76" s="239" t="s">
        <v>125</v>
      </c>
      <c r="O76" s="239" t="s">
        <v>125</v>
      </c>
      <c r="P76" s="232" t="s">
        <v>125</v>
      </c>
      <c r="Q76" s="239" t="s">
        <v>125</v>
      </c>
      <c r="R76" s="239" t="s">
        <v>125</v>
      </c>
      <c r="S76" s="260" t="s">
        <v>125</v>
      </c>
      <c r="T76" s="235" t="s">
        <v>125</v>
      </c>
    </row>
    <row r="77" spans="1:20" ht="18" customHeight="1">
      <c r="A77" s="239">
        <v>5610200</v>
      </c>
      <c r="B77" s="235" t="s">
        <v>125</v>
      </c>
      <c r="C77" s="239" t="s">
        <v>125</v>
      </c>
      <c r="D77" s="235" t="s">
        <v>125</v>
      </c>
      <c r="E77" s="239" t="s">
        <v>125</v>
      </c>
      <c r="F77" s="259" t="s">
        <v>125</v>
      </c>
      <c r="G77" s="239" t="s">
        <v>125</v>
      </c>
      <c r="H77" s="254" t="s">
        <v>125</v>
      </c>
      <c r="I77" s="239" t="s">
        <v>125</v>
      </c>
      <c r="J77" s="235" t="s">
        <v>125</v>
      </c>
      <c r="K77" s="239" t="s">
        <v>125</v>
      </c>
      <c r="L77" s="239" t="s">
        <v>125</v>
      </c>
      <c r="M77" s="239" t="s">
        <v>125</v>
      </c>
      <c r="N77" s="259" t="s">
        <v>125</v>
      </c>
      <c r="O77" s="235" t="s">
        <v>125</v>
      </c>
      <c r="P77" s="232" t="s">
        <v>125</v>
      </c>
      <c r="Q77" s="239" t="s">
        <v>125</v>
      </c>
      <c r="R77" s="239" t="s">
        <v>125</v>
      </c>
      <c r="S77" s="260" t="s">
        <v>125</v>
      </c>
      <c r="T77" s="230" t="s">
        <v>125</v>
      </c>
    </row>
    <row r="78" spans="1:20" ht="18" customHeight="1">
      <c r="A78" s="239" t="s">
        <v>202</v>
      </c>
      <c r="B78" s="235" t="s">
        <v>125</v>
      </c>
      <c r="C78" s="239" t="s">
        <v>125</v>
      </c>
      <c r="D78" s="235" t="s">
        <v>125</v>
      </c>
      <c r="E78" s="239" t="s">
        <v>125</v>
      </c>
      <c r="F78" s="259" t="s">
        <v>125</v>
      </c>
      <c r="G78" s="239" t="s">
        <v>125</v>
      </c>
      <c r="H78" s="254" t="s">
        <v>125</v>
      </c>
      <c r="I78" s="239" t="s">
        <v>125</v>
      </c>
      <c r="J78" s="235" t="s">
        <v>125</v>
      </c>
      <c r="K78" s="239" t="s">
        <v>125</v>
      </c>
      <c r="L78" s="239" t="s">
        <v>125</v>
      </c>
      <c r="M78" s="239" t="s">
        <v>125</v>
      </c>
      <c r="N78" s="259" t="s">
        <v>125</v>
      </c>
      <c r="O78" s="235" t="s">
        <v>125</v>
      </c>
      <c r="P78" s="232" t="s">
        <v>125</v>
      </c>
      <c r="Q78" s="239" t="s">
        <v>125</v>
      </c>
      <c r="R78" s="239" t="s">
        <v>125</v>
      </c>
      <c r="S78" s="260" t="s">
        <v>125</v>
      </c>
      <c r="T78" s="230" t="s">
        <v>125</v>
      </c>
    </row>
    <row r="79" spans="1:20" ht="18" customHeight="1" thickBot="1">
      <c r="A79" s="245" t="s">
        <v>95</v>
      </c>
      <c r="B79" s="242" t="s">
        <v>125</v>
      </c>
      <c r="C79" s="245" t="s">
        <v>125</v>
      </c>
      <c r="D79" s="242" t="s">
        <v>125</v>
      </c>
      <c r="E79" s="242" t="s">
        <v>111</v>
      </c>
      <c r="F79" s="266" t="s">
        <v>125</v>
      </c>
      <c r="G79" s="242" t="s">
        <v>111</v>
      </c>
      <c r="H79" s="242" t="s">
        <v>111</v>
      </c>
      <c r="I79" s="245" t="s">
        <v>125</v>
      </c>
      <c r="J79" s="242" t="s">
        <v>125</v>
      </c>
      <c r="K79" s="245" t="s">
        <v>125</v>
      </c>
      <c r="L79" s="245" t="s">
        <v>125</v>
      </c>
      <c r="M79" s="245" t="s">
        <v>125</v>
      </c>
      <c r="N79" s="266" t="s">
        <v>125</v>
      </c>
      <c r="O79" s="242" t="s">
        <v>125</v>
      </c>
      <c r="P79" s="284" t="s">
        <v>125</v>
      </c>
      <c r="Q79" s="245" t="s">
        <v>125</v>
      </c>
      <c r="R79" s="245" t="s">
        <v>125</v>
      </c>
      <c r="S79" s="285" t="s">
        <v>125</v>
      </c>
      <c r="T79" s="242" t="s">
        <v>125</v>
      </c>
    </row>
    <row r="80" spans="1:20" ht="18" customHeight="1" thickTop="1">
      <c r="A80" s="243">
        <v>5410000</v>
      </c>
      <c r="B80" s="230"/>
      <c r="C80" s="234"/>
      <c r="D80" s="234"/>
      <c r="E80" s="234"/>
      <c r="F80" s="234"/>
      <c r="G80" s="234"/>
      <c r="H80" s="234"/>
      <c r="I80" s="234"/>
      <c r="J80" s="234"/>
      <c r="K80" s="234"/>
      <c r="L80" s="234"/>
      <c r="M80" s="234"/>
      <c r="N80" s="234"/>
      <c r="O80" s="234"/>
      <c r="P80" s="282"/>
      <c r="Q80" s="234"/>
      <c r="R80" s="234"/>
      <c r="S80" s="283"/>
      <c r="T80" s="234"/>
    </row>
    <row r="81" spans="1:20" ht="18" customHeight="1">
      <c r="A81" s="239">
        <v>5410100</v>
      </c>
      <c r="B81" s="235" t="s">
        <v>125</v>
      </c>
      <c r="C81" s="235" t="s">
        <v>125</v>
      </c>
      <c r="D81" s="235" t="s">
        <v>125</v>
      </c>
      <c r="E81" s="235" t="s">
        <v>125</v>
      </c>
      <c r="F81" s="235" t="s">
        <v>125</v>
      </c>
      <c r="G81" s="235" t="s">
        <v>125</v>
      </c>
      <c r="H81" s="235" t="s">
        <v>125</v>
      </c>
      <c r="I81" s="235" t="s">
        <v>125</v>
      </c>
      <c r="J81" s="235" t="s">
        <v>125</v>
      </c>
      <c r="K81" s="235" t="s">
        <v>125</v>
      </c>
      <c r="L81" s="235" t="s">
        <v>125</v>
      </c>
      <c r="M81" s="235" t="s">
        <v>125</v>
      </c>
      <c r="N81" s="235" t="s">
        <v>125</v>
      </c>
      <c r="O81" s="235" t="s">
        <v>125</v>
      </c>
      <c r="P81" s="235" t="s">
        <v>125</v>
      </c>
      <c r="Q81" s="235" t="s">
        <v>125</v>
      </c>
      <c r="R81" s="235" t="s">
        <v>125</v>
      </c>
      <c r="S81" s="235" t="s">
        <v>125</v>
      </c>
      <c r="T81" s="235" t="s">
        <v>125</v>
      </c>
    </row>
    <row r="82" spans="1:20" ht="18" customHeight="1">
      <c r="A82" s="239">
        <v>5410500</v>
      </c>
      <c r="B82" s="235" t="s">
        <v>125</v>
      </c>
      <c r="C82" s="235" t="s">
        <v>125</v>
      </c>
      <c r="D82" s="235" t="s">
        <v>125</v>
      </c>
      <c r="E82" s="235" t="s">
        <v>125</v>
      </c>
      <c r="F82" s="235" t="s">
        <v>125</v>
      </c>
      <c r="G82" s="235" t="s">
        <v>125</v>
      </c>
      <c r="H82" s="235" t="s">
        <v>125</v>
      </c>
      <c r="I82" s="235" t="s">
        <v>125</v>
      </c>
      <c r="J82" s="235" t="s">
        <v>125</v>
      </c>
      <c r="K82" s="235" t="s">
        <v>111</v>
      </c>
      <c r="L82" s="235" t="s">
        <v>125</v>
      </c>
      <c r="M82" s="235" t="s">
        <v>125</v>
      </c>
      <c r="N82" s="235" t="s">
        <v>125</v>
      </c>
      <c r="O82" s="235" t="s">
        <v>125</v>
      </c>
      <c r="P82" s="235" t="s">
        <v>125</v>
      </c>
      <c r="Q82" s="235" t="s">
        <v>125</v>
      </c>
      <c r="R82" s="235" t="s">
        <v>125</v>
      </c>
      <c r="S82" s="235" t="s">
        <v>125</v>
      </c>
      <c r="T82" s="235" t="s">
        <v>111</v>
      </c>
    </row>
    <row r="83" spans="1:20" ht="18" customHeight="1">
      <c r="A83" s="239">
        <v>5410600</v>
      </c>
      <c r="B83" s="235" t="s">
        <v>111</v>
      </c>
      <c r="C83" s="235" t="s">
        <v>111</v>
      </c>
      <c r="D83" s="235" t="s">
        <v>111</v>
      </c>
      <c r="E83" s="235" t="s">
        <v>111</v>
      </c>
      <c r="F83" s="235" t="s">
        <v>111</v>
      </c>
      <c r="G83" s="235" t="s">
        <v>111</v>
      </c>
      <c r="H83" s="235" t="s">
        <v>111</v>
      </c>
      <c r="I83" s="235" t="s">
        <v>111</v>
      </c>
      <c r="J83" s="235" t="s">
        <v>111</v>
      </c>
      <c r="K83" s="235" t="s">
        <v>111</v>
      </c>
      <c r="L83" s="235" t="s">
        <v>111</v>
      </c>
      <c r="M83" s="235" t="s">
        <v>111</v>
      </c>
      <c r="N83" s="235" t="s">
        <v>111</v>
      </c>
      <c r="O83" s="235" t="s">
        <v>111</v>
      </c>
      <c r="P83" s="235" t="s">
        <v>111</v>
      </c>
      <c r="Q83" s="235" t="s">
        <v>111</v>
      </c>
      <c r="R83" s="235" t="s">
        <v>111</v>
      </c>
      <c r="S83" s="235" t="s">
        <v>111</v>
      </c>
      <c r="T83" s="235" t="s">
        <v>111</v>
      </c>
    </row>
    <row r="84" spans="1:20" ht="18" customHeight="1">
      <c r="A84" s="239">
        <v>5410700</v>
      </c>
      <c r="B84" s="235" t="s">
        <v>125</v>
      </c>
      <c r="C84" s="235" t="s">
        <v>125</v>
      </c>
      <c r="D84" s="235" t="s">
        <v>125</v>
      </c>
      <c r="E84" s="235" t="s">
        <v>125</v>
      </c>
      <c r="F84" s="235" t="s">
        <v>125</v>
      </c>
      <c r="G84" s="235" t="s">
        <v>125</v>
      </c>
      <c r="H84" s="235" t="s">
        <v>125</v>
      </c>
      <c r="I84" s="235" t="s">
        <v>125</v>
      </c>
      <c r="J84" s="235" t="s">
        <v>125</v>
      </c>
      <c r="K84" s="235" t="s">
        <v>125</v>
      </c>
      <c r="L84" s="235" t="s">
        <v>125</v>
      </c>
      <c r="M84" s="235" t="s">
        <v>125</v>
      </c>
      <c r="N84" s="235" t="s">
        <v>125</v>
      </c>
      <c r="O84" s="235" t="s">
        <v>125</v>
      </c>
      <c r="P84" s="235" t="s">
        <v>125</v>
      </c>
      <c r="Q84" s="235" t="s">
        <v>125</v>
      </c>
      <c r="R84" s="235" t="s">
        <v>125</v>
      </c>
      <c r="S84" s="235" t="s">
        <v>125</v>
      </c>
      <c r="T84" s="235" t="s">
        <v>125</v>
      </c>
    </row>
    <row r="85" spans="1:20" ht="18" customHeight="1">
      <c r="A85" s="239">
        <v>5410800</v>
      </c>
      <c r="B85" s="235" t="s">
        <v>111</v>
      </c>
      <c r="C85" s="235" t="s">
        <v>111</v>
      </c>
      <c r="D85" s="235" t="s">
        <v>111</v>
      </c>
      <c r="E85" s="235" t="s">
        <v>111</v>
      </c>
      <c r="F85" s="235" t="s">
        <v>111</v>
      </c>
      <c r="G85" s="235" t="s">
        <v>111</v>
      </c>
      <c r="H85" s="235" t="s">
        <v>111</v>
      </c>
      <c r="I85" s="235" t="s">
        <v>111</v>
      </c>
      <c r="J85" s="235" t="s">
        <v>111</v>
      </c>
      <c r="K85" s="235" t="s">
        <v>111</v>
      </c>
      <c r="L85" s="235" t="s">
        <v>111</v>
      </c>
      <c r="M85" s="235" t="s">
        <v>111</v>
      </c>
      <c r="N85" s="235" t="s">
        <v>111</v>
      </c>
      <c r="O85" s="235" t="s">
        <v>111</v>
      </c>
      <c r="P85" s="235" t="s">
        <v>111</v>
      </c>
      <c r="Q85" s="235" t="s">
        <v>111</v>
      </c>
      <c r="R85" s="235" t="s">
        <v>111</v>
      </c>
      <c r="S85" s="235" t="s">
        <v>111</v>
      </c>
      <c r="T85" s="235" t="s">
        <v>111</v>
      </c>
    </row>
    <row r="86" spans="1:20" ht="18" customHeight="1">
      <c r="A86" s="239">
        <v>5411600</v>
      </c>
      <c r="B86" s="239" t="s">
        <v>125</v>
      </c>
      <c r="C86" s="239" t="s">
        <v>125</v>
      </c>
      <c r="D86" s="239" t="s">
        <v>125</v>
      </c>
      <c r="E86" s="239" t="s">
        <v>125</v>
      </c>
      <c r="F86" s="239" t="s">
        <v>125</v>
      </c>
      <c r="G86" s="239" t="s">
        <v>125</v>
      </c>
      <c r="H86" s="239" t="s">
        <v>125</v>
      </c>
      <c r="I86" s="239" t="s">
        <v>125</v>
      </c>
      <c r="J86" s="239" t="s">
        <v>125</v>
      </c>
      <c r="K86" s="239" t="s">
        <v>125</v>
      </c>
      <c r="L86" s="239" t="s">
        <v>125</v>
      </c>
      <c r="M86" s="239" t="s">
        <v>125</v>
      </c>
      <c r="N86" s="239" t="s">
        <v>125</v>
      </c>
      <c r="O86" s="239" t="s">
        <v>125</v>
      </c>
      <c r="P86" s="239" t="s">
        <v>125</v>
      </c>
      <c r="Q86" s="239" t="s">
        <v>125</v>
      </c>
      <c r="R86" s="239" t="s">
        <v>125</v>
      </c>
      <c r="S86" s="239" t="s">
        <v>125</v>
      </c>
      <c r="T86" s="239" t="s">
        <v>125</v>
      </c>
    </row>
    <row r="87" spans="1:20" ht="18" customHeight="1">
      <c r="A87" s="239" t="s">
        <v>202</v>
      </c>
      <c r="B87" s="235" t="s">
        <v>125</v>
      </c>
      <c r="C87" s="235" t="s">
        <v>125</v>
      </c>
      <c r="D87" s="235" t="s">
        <v>125</v>
      </c>
      <c r="E87" s="235" t="s">
        <v>125</v>
      </c>
      <c r="F87" s="235" t="s">
        <v>125</v>
      </c>
      <c r="G87" s="235" t="s">
        <v>125</v>
      </c>
      <c r="H87" s="235" t="s">
        <v>125</v>
      </c>
      <c r="I87" s="235" t="s">
        <v>125</v>
      </c>
      <c r="J87" s="235" t="s">
        <v>125</v>
      </c>
      <c r="K87" s="235" t="s">
        <v>125</v>
      </c>
      <c r="L87" s="235" t="s">
        <v>125</v>
      </c>
      <c r="M87" s="235" t="s">
        <v>125</v>
      </c>
      <c r="N87" s="235" t="s">
        <v>125</v>
      </c>
      <c r="O87" s="235" t="s">
        <v>125</v>
      </c>
      <c r="P87" s="235" t="s">
        <v>125</v>
      </c>
      <c r="Q87" s="235" t="s">
        <v>125</v>
      </c>
      <c r="R87" s="235" t="s">
        <v>125</v>
      </c>
      <c r="S87" s="235" t="s">
        <v>125</v>
      </c>
      <c r="T87" s="235" t="s">
        <v>125</v>
      </c>
    </row>
    <row r="88" spans="1:20" ht="18" customHeight="1" thickBot="1">
      <c r="A88" s="245" t="s">
        <v>95</v>
      </c>
      <c r="B88" s="242" t="s">
        <v>125</v>
      </c>
      <c r="C88" s="242" t="s">
        <v>125</v>
      </c>
      <c r="D88" s="242" t="s">
        <v>125</v>
      </c>
      <c r="E88" s="242" t="s">
        <v>125</v>
      </c>
      <c r="F88" s="242" t="s">
        <v>125</v>
      </c>
      <c r="G88" s="242" t="s">
        <v>125</v>
      </c>
      <c r="H88" s="242" t="s">
        <v>125</v>
      </c>
      <c r="I88" s="242" t="s">
        <v>125</v>
      </c>
      <c r="J88" s="242" t="s">
        <v>125</v>
      </c>
      <c r="K88" s="242"/>
      <c r="L88" s="242" t="s">
        <v>125</v>
      </c>
      <c r="M88" s="242" t="s">
        <v>125</v>
      </c>
      <c r="N88" s="242" t="s">
        <v>125</v>
      </c>
      <c r="O88" s="242" t="s">
        <v>125</v>
      </c>
      <c r="P88" s="242" t="s">
        <v>125</v>
      </c>
      <c r="Q88" s="242" t="s">
        <v>125</v>
      </c>
      <c r="R88" s="242" t="s">
        <v>125</v>
      </c>
      <c r="S88" s="242" t="s">
        <v>125</v>
      </c>
      <c r="T88" s="242">
        <f>SUM(B88:S88)</f>
        <v>0</v>
      </c>
    </row>
    <row r="89" spans="1:20" ht="18" customHeight="1" thickTop="1">
      <c r="A89" s="243">
        <v>5420000</v>
      </c>
      <c r="B89" s="234"/>
      <c r="C89" s="234"/>
      <c r="D89" s="234"/>
      <c r="E89" s="234"/>
      <c r="F89" s="234"/>
      <c r="G89" s="234"/>
      <c r="H89" s="234"/>
      <c r="I89" s="234"/>
      <c r="J89" s="234"/>
      <c r="K89" s="234"/>
      <c r="L89" s="234"/>
      <c r="M89" s="234"/>
      <c r="N89" s="234"/>
      <c r="O89" s="234"/>
      <c r="P89" s="282"/>
      <c r="Q89" s="234" t="s">
        <v>125</v>
      </c>
      <c r="R89" s="234"/>
      <c r="S89" s="283"/>
      <c r="T89" s="234"/>
    </row>
    <row r="90" spans="1:20" ht="18" customHeight="1">
      <c r="A90" s="239">
        <v>5420600</v>
      </c>
      <c r="B90" s="239" t="s">
        <v>125</v>
      </c>
      <c r="C90" s="239" t="s">
        <v>125</v>
      </c>
      <c r="D90" s="239" t="s">
        <v>125</v>
      </c>
      <c r="E90" s="239" t="s">
        <v>125</v>
      </c>
      <c r="F90" s="239" t="s">
        <v>125</v>
      </c>
      <c r="G90" s="239" t="s">
        <v>125</v>
      </c>
      <c r="H90" s="239" t="s">
        <v>125</v>
      </c>
      <c r="I90" s="239" t="s">
        <v>125</v>
      </c>
      <c r="J90" s="239" t="s">
        <v>125</v>
      </c>
      <c r="K90" s="239" t="s">
        <v>125</v>
      </c>
      <c r="L90" s="235" t="s">
        <v>111</v>
      </c>
      <c r="M90" s="239" t="s">
        <v>125</v>
      </c>
      <c r="N90" s="239" t="s">
        <v>125</v>
      </c>
      <c r="O90" s="239" t="s">
        <v>125</v>
      </c>
      <c r="P90" s="256" t="s">
        <v>125</v>
      </c>
      <c r="Q90" s="239" t="s">
        <v>125</v>
      </c>
      <c r="R90" s="239" t="s">
        <v>125</v>
      </c>
      <c r="S90" s="260" t="s">
        <v>125</v>
      </c>
      <c r="T90" s="235" t="s">
        <v>125</v>
      </c>
    </row>
    <row r="91" spans="1:20" ht="18" customHeight="1">
      <c r="A91" s="239">
        <v>5420700</v>
      </c>
      <c r="B91" s="239" t="s">
        <v>125</v>
      </c>
      <c r="C91" s="239" t="s">
        <v>125</v>
      </c>
      <c r="D91" s="239" t="s">
        <v>125</v>
      </c>
      <c r="E91" s="239" t="s">
        <v>125</v>
      </c>
      <c r="F91" s="239" t="s">
        <v>125</v>
      </c>
      <c r="G91" s="239" t="s">
        <v>125</v>
      </c>
      <c r="H91" s="239" t="s">
        <v>125</v>
      </c>
      <c r="I91" s="239" t="s">
        <v>125</v>
      </c>
      <c r="J91" s="239" t="s">
        <v>125</v>
      </c>
      <c r="K91" s="239" t="s">
        <v>125</v>
      </c>
      <c r="L91" s="235" t="s">
        <v>125</v>
      </c>
      <c r="M91" s="239" t="s">
        <v>125</v>
      </c>
      <c r="N91" s="239" t="s">
        <v>125</v>
      </c>
      <c r="O91" s="239" t="s">
        <v>125</v>
      </c>
      <c r="P91" s="256" t="s">
        <v>125</v>
      </c>
      <c r="Q91" s="239" t="s">
        <v>125</v>
      </c>
      <c r="R91" s="239" t="s">
        <v>125</v>
      </c>
      <c r="S91" s="233" t="s">
        <v>125</v>
      </c>
      <c r="T91" s="230" t="s">
        <v>125</v>
      </c>
    </row>
    <row r="92" spans="1:20" ht="18" customHeight="1">
      <c r="A92" s="239">
        <v>5421000</v>
      </c>
      <c r="B92" s="239" t="s">
        <v>125</v>
      </c>
      <c r="C92" s="239" t="s">
        <v>125</v>
      </c>
      <c r="D92" s="239" t="s">
        <v>125</v>
      </c>
      <c r="E92" s="239" t="s">
        <v>125</v>
      </c>
      <c r="F92" s="239" t="s">
        <v>125</v>
      </c>
      <c r="G92" s="239" t="s">
        <v>125</v>
      </c>
      <c r="H92" s="239" t="s">
        <v>125</v>
      </c>
      <c r="I92" s="239" t="s">
        <v>125</v>
      </c>
      <c r="J92" s="239" t="s">
        <v>125</v>
      </c>
      <c r="K92" s="235" t="s">
        <v>125</v>
      </c>
      <c r="L92" s="253" t="s">
        <v>125</v>
      </c>
      <c r="M92" s="239" t="s">
        <v>125</v>
      </c>
      <c r="N92" s="239" t="s">
        <v>125</v>
      </c>
      <c r="O92" s="239" t="s">
        <v>125</v>
      </c>
      <c r="P92" s="256" t="s">
        <v>125</v>
      </c>
      <c r="Q92" s="235" t="s">
        <v>125</v>
      </c>
      <c r="R92" s="235" t="s">
        <v>125</v>
      </c>
      <c r="S92" s="260" t="s">
        <v>125</v>
      </c>
      <c r="T92" s="235">
        <f>SUM(K92:S92)</f>
        <v>0</v>
      </c>
    </row>
    <row r="93" spans="1:20" ht="18" customHeight="1">
      <c r="A93" s="239">
        <v>5421100</v>
      </c>
      <c r="B93" s="235" t="s">
        <v>125</v>
      </c>
      <c r="C93" s="239" t="s">
        <v>125</v>
      </c>
      <c r="D93" s="239" t="s">
        <v>125</v>
      </c>
      <c r="E93" s="239" t="s">
        <v>125</v>
      </c>
      <c r="F93" s="239" t="s">
        <v>125</v>
      </c>
      <c r="G93" s="239" t="s">
        <v>125</v>
      </c>
      <c r="H93" s="239" t="s">
        <v>125</v>
      </c>
      <c r="I93" s="239" t="s">
        <v>125</v>
      </c>
      <c r="J93" s="239" t="s">
        <v>125</v>
      </c>
      <c r="K93" s="235" t="s">
        <v>125</v>
      </c>
      <c r="L93" s="235">
        <v>492000</v>
      </c>
      <c r="M93" s="239" t="s">
        <v>125</v>
      </c>
      <c r="N93" s="239" t="s">
        <v>125</v>
      </c>
      <c r="O93" s="239" t="s">
        <v>125</v>
      </c>
      <c r="P93" s="256" t="s">
        <v>125</v>
      </c>
      <c r="Q93" s="239" t="s">
        <v>125</v>
      </c>
      <c r="R93" s="290" t="s">
        <v>125</v>
      </c>
      <c r="S93" s="260" t="s">
        <v>125</v>
      </c>
      <c r="T93" s="235">
        <f>SUM(K93:S93)</f>
        <v>492000</v>
      </c>
    </row>
    <row r="94" spans="1:20" ht="18" customHeight="1">
      <c r="A94" s="239" t="s">
        <v>202</v>
      </c>
      <c r="B94" s="235" t="s">
        <v>125</v>
      </c>
      <c r="C94" s="239" t="s">
        <v>125</v>
      </c>
      <c r="D94" s="239" t="s">
        <v>125</v>
      </c>
      <c r="E94" s="239" t="s">
        <v>125</v>
      </c>
      <c r="F94" s="239" t="s">
        <v>125</v>
      </c>
      <c r="G94" s="239" t="s">
        <v>125</v>
      </c>
      <c r="H94" s="239" t="s">
        <v>125</v>
      </c>
      <c r="I94" s="239" t="s">
        <v>125</v>
      </c>
      <c r="J94" s="239" t="s">
        <v>125</v>
      </c>
      <c r="K94" s="235" t="s">
        <v>125</v>
      </c>
      <c r="L94" s="235">
        <f>SUM(L93)</f>
        <v>492000</v>
      </c>
      <c r="M94" s="239" t="s">
        <v>125</v>
      </c>
      <c r="N94" s="239" t="s">
        <v>125</v>
      </c>
      <c r="O94" s="239" t="s">
        <v>125</v>
      </c>
      <c r="P94" s="256" t="s">
        <v>125</v>
      </c>
      <c r="Q94" s="235" t="s">
        <v>125</v>
      </c>
      <c r="R94" s="235" t="s">
        <v>125</v>
      </c>
      <c r="S94" s="233" t="s">
        <v>125</v>
      </c>
      <c r="T94" s="235">
        <f>SUM(B94:S94)</f>
        <v>492000</v>
      </c>
    </row>
    <row r="95" spans="1:20" ht="19.5" customHeight="1" thickBot="1">
      <c r="A95" s="245" t="s">
        <v>95</v>
      </c>
      <c r="B95" s="242" t="s">
        <v>125</v>
      </c>
      <c r="C95" s="245" t="s">
        <v>125</v>
      </c>
      <c r="D95" s="245" t="s">
        <v>125</v>
      </c>
      <c r="E95" s="245" t="s">
        <v>125</v>
      </c>
      <c r="F95" s="245" t="s">
        <v>125</v>
      </c>
      <c r="G95" s="245" t="s">
        <v>125</v>
      </c>
      <c r="H95" s="245" t="s">
        <v>125</v>
      </c>
      <c r="I95" s="245" t="s">
        <v>125</v>
      </c>
      <c r="J95" s="245" t="s">
        <v>125</v>
      </c>
      <c r="K95" s="242" t="s">
        <v>125</v>
      </c>
      <c r="L95" s="242">
        <v>492000</v>
      </c>
      <c r="M95" s="245" t="s">
        <v>125</v>
      </c>
      <c r="N95" s="245" t="s">
        <v>125</v>
      </c>
      <c r="O95" s="245" t="s">
        <v>125</v>
      </c>
      <c r="P95" s="281" t="s">
        <v>125</v>
      </c>
      <c r="Q95" s="288" t="s">
        <v>125</v>
      </c>
      <c r="R95" s="242" t="s">
        <v>125</v>
      </c>
      <c r="S95" s="289" t="s">
        <v>125</v>
      </c>
      <c r="T95" s="242">
        <f>SUM(K95:S95)</f>
        <v>492000</v>
      </c>
    </row>
    <row r="96" ht="19.5" thickTop="1"/>
  </sheetData>
  <sheetProtection/>
  <mergeCells count="27">
    <mergeCell ref="O65:P65"/>
    <mergeCell ref="Q65:R65"/>
    <mergeCell ref="T65:T67"/>
    <mergeCell ref="B65:C65"/>
    <mergeCell ref="D65:E65"/>
    <mergeCell ref="F65:G65"/>
    <mergeCell ref="H65:I65"/>
    <mergeCell ref="K65:L65"/>
    <mergeCell ref="M65:N65"/>
    <mergeCell ref="Q33:R33"/>
    <mergeCell ref="T33:T35"/>
    <mergeCell ref="O1:P1"/>
    <mergeCell ref="Q1:R1"/>
    <mergeCell ref="T1:T3"/>
    <mergeCell ref="B33:C33"/>
    <mergeCell ref="D33:E33"/>
    <mergeCell ref="F33:G33"/>
    <mergeCell ref="H33:I33"/>
    <mergeCell ref="K33:L33"/>
    <mergeCell ref="M33:N33"/>
    <mergeCell ref="O33:P33"/>
    <mergeCell ref="B1:C1"/>
    <mergeCell ref="D1:E1"/>
    <mergeCell ref="F1:G1"/>
    <mergeCell ref="H1:I1"/>
    <mergeCell ref="K1:L1"/>
    <mergeCell ref="M1:N1"/>
  </mergeCells>
  <printOptions/>
  <pageMargins left="0.28" right="0.17" top="0.45" bottom="0.28" header="0.31496062992125984" footer="0.16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78"/>
  <sheetViews>
    <sheetView zoomScalePageLayoutView="0" workbookViewId="0" topLeftCell="A65">
      <selection activeCell="W60" sqref="W60"/>
    </sheetView>
  </sheetViews>
  <sheetFormatPr defaultColWidth="9.140625" defaultRowHeight="21.75"/>
  <cols>
    <col min="1" max="1" width="10.28125" style="54" customWidth="1"/>
    <col min="2" max="2" width="9.140625" style="54" customWidth="1"/>
    <col min="3" max="3" width="6.421875" style="54" customWidth="1"/>
    <col min="4" max="4" width="7.421875" style="54" customWidth="1"/>
    <col min="5" max="5" width="6.8515625" style="54" customWidth="1"/>
    <col min="6" max="6" width="7.00390625" style="54" customWidth="1"/>
    <col min="7" max="8" width="5.8515625" style="54" customWidth="1"/>
    <col min="9" max="9" width="7.8515625" style="54" customWidth="1"/>
    <col min="10" max="10" width="7.7109375" style="54" customWidth="1"/>
    <col min="11" max="11" width="7.140625" style="54" customWidth="1"/>
    <col min="12" max="12" width="5.28125" style="54" customWidth="1"/>
    <col min="13" max="13" width="7.57421875" style="54" customWidth="1"/>
    <col min="14" max="14" width="6.28125" style="54" customWidth="1"/>
    <col min="15" max="15" width="5.8515625" style="54" customWidth="1"/>
    <col min="16" max="17" width="7.7109375" style="54" customWidth="1"/>
    <col min="18" max="18" width="7.140625" style="54" customWidth="1"/>
    <col min="19" max="19" width="7.00390625" style="54" customWidth="1"/>
    <col min="20" max="20" width="10.28125" style="54" bestFit="1" customWidth="1"/>
    <col min="21" max="21" width="10.28125" style="54" customWidth="1"/>
    <col min="22" max="16384" width="9.140625" style="54" customWidth="1"/>
  </cols>
  <sheetData>
    <row r="1" spans="1:21" ht="18.75">
      <c r="A1" s="251" t="s">
        <v>181</v>
      </c>
      <c r="B1" s="473" t="s">
        <v>182</v>
      </c>
      <c r="C1" s="476"/>
      <c r="D1" s="236" t="s">
        <v>128</v>
      </c>
      <c r="E1" s="476" t="s">
        <v>128</v>
      </c>
      <c r="F1" s="476"/>
      <c r="G1" s="472" t="s">
        <v>129</v>
      </c>
      <c r="H1" s="473"/>
      <c r="I1" s="473" t="s">
        <v>130</v>
      </c>
      <c r="J1" s="476"/>
      <c r="K1" s="236" t="s">
        <v>131</v>
      </c>
      <c r="L1" s="476" t="s">
        <v>132</v>
      </c>
      <c r="M1" s="476"/>
      <c r="N1" s="476" t="s">
        <v>133</v>
      </c>
      <c r="O1" s="476"/>
      <c r="P1" s="476" t="s">
        <v>134</v>
      </c>
      <c r="Q1" s="476"/>
      <c r="R1" s="460" t="s">
        <v>135</v>
      </c>
      <c r="S1" s="469"/>
      <c r="T1" s="236" t="s">
        <v>136</v>
      </c>
      <c r="U1" s="474" t="s">
        <v>48</v>
      </c>
    </row>
    <row r="2" spans="1:21" ht="47.25">
      <c r="A2" s="234" t="s">
        <v>204</v>
      </c>
      <c r="B2" s="235" t="s">
        <v>184</v>
      </c>
      <c r="C2" s="235" t="s">
        <v>185</v>
      </c>
      <c r="D2" s="236" t="s">
        <v>186</v>
      </c>
      <c r="E2" s="236" t="s">
        <v>186</v>
      </c>
      <c r="F2" s="236" t="s">
        <v>187</v>
      </c>
      <c r="G2" s="236" t="s">
        <v>186</v>
      </c>
      <c r="H2" s="236" t="s">
        <v>187</v>
      </c>
      <c r="I2" s="236" t="s">
        <v>190</v>
      </c>
      <c r="J2" s="236" t="s">
        <v>191</v>
      </c>
      <c r="K2" s="236" t="s">
        <v>192</v>
      </c>
      <c r="L2" s="236" t="s">
        <v>193</v>
      </c>
      <c r="M2" s="236" t="s">
        <v>194</v>
      </c>
      <c r="N2" s="236" t="s">
        <v>195</v>
      </c>
      <c r="O2" s="236" t="s">
        <v>196</v>
      </c>
      <c r="P2" s="236" t="s">
        <v>197</v>
      </c>
      <c r="Q2" s="236" t="s">
        <v>198</v>
      </c>
      <c r="R2" s="235" t="s">
        <v>199</v>
      </c>
      <c r="S2" s="236" t="s">
        <v>200</v>
      </c>
      <c r="T2" s="236" t="s">
        <v>201</v>
      </c>
      <c r="U2" s="475"/>
    </row>
    <row r="3" spans="1:21" ht="18.75">
      <c r="A3" s="238">
        <v>5510000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</row>
    <row r="4" spans="1:21" ht="18.75">
      <c r="A4" s="239">
        <v>5510100</v>
      </c>
      <c r="B4" s="235" t="s">
        <v>125</v>
      </c>
      <c r="C4" s="239" t="s">
        <v>125</v>
      </c>
      <c r="D4" s="239" t="s">
        <v>125</v>
      </c>
      <c r="E4" s="239" t="s">
        <v>125</v>
      </c>
      <c r="F4" s="239" t="s">
        <v>125</v>
      </c>
      <c r="G4" s="239" t="s">
        <v>125</v>
      </c>
      <c r="H4" s="239" t="s">
        <v>125</v>
      </c>
      <c r="I4" s="239" t="s">
        <v>125</v>
      </c>
      <c r="J4" s="239" t="s">
        <v>125</v>
      </c>
      <c r="K4" s="239" t="s">
        <v>125</v>
      </c>
      <c r="L4" s="239" t="s">
        <v>125</v>
      </c>
      <c r="M4" s="239" t="s">
        <v>125</v>
      </c>
      <c r="N4" s="239" t="s">
        <v>125</v>
      </c>
      <c r="O4" s="239" t="s">
        <v>125</v>
      </c>
      <c r="P4" s="239" t="s">
        <v>125</v>
      </c>
      <c r="Q4" s="239" t="s">
        <v>125</v>
      </c>
      <c r="R4" s="239" t="s">
        <v>125</v>
      </c>
      <c r="S4" s="239" t="s">
        <v>125</v>
      </c>
      <c r="T4" s="239" t="s">
        <v>125</v>
      </c>
      <c r="U4" s="235">
        <f>SUM(B4:T4)</f>
        <v>0</v>
      </c>
    </row>
    <row r="5" spans="1:21" ht="18.75">
      <c r="A5" s="239" t="s">
        <v>202</v>
      </c>
      <c r="B5" s="235">
        <f>SUM(B4)</f>
        <v>0</v>
      </c>
      <c r="C5" s="239" t="s">
        <v>125</v>
      </c>
      <c r="D5" s="239" t="s">
        <v>125</v>
      </c>
      <c r="E5" s="239" t="s">
        <v>125</v>
      </c>
      <c r="F5" s="239" t="s">
        <v>125</v>
      </c>
      <c r="G5" s="235" t="s">
        <v>125</v>
      </c>
      <c r="H5" s="239" t="s">
        <v>125</v>
      </c>
      <c r="I5" s="239" t="s">
        <v>125</v>
      </c>
      <c r="J5" s="239" t="s">
        <v>125</v>
      </c>
      <c r="K5" s="239" t="s">
        <v>125</v>
      </c>
      <c r="L5" s="239" t="s">
        <v>125</v>
      </c>
      <c r="M5" s="239" t="s">
        <v>111</v>
      </c>
      <c r="N5" s="239" t="s">
        <v>125</v>
      </c>
      <c r="O5" s="239" t="s">
        <v>125</v>
      </c>
      <c r="P5" s="239" t="s">
        <v>125</v>
      </c>
      <c r="Q5" s="239" t="s">
        <v>125</v>
      </c>
      <c r="R5" s="239" t="s">
        <v>125</v>
      </c>
      <c r="S5" s="239" t="s">
        <v>125</v>
      </c>
      <c r="T5" s="239" t="s">
        <v>125</v>
      </c>
      <c r="U5" s="235">
        <f>SUM(B5:T5)</f>
        <v>0</v>
      </c>
    </row>
    <row r="6" spans="1:21" ht="19.5" thickBot="1">
      <c r="A6" s="245" t="s">
        <v>95</v>
      </c>
      <c r="B6" s="242">
        <v>0</v>
      </c>
      <c r="C6" s="245" t="s">
        <v>125</v>
      </c>
      <c r="D6" s="245" t="s">
        <v>125</v>
      </c>
      <c r="E6" s="242" t="s">
        <v>125</v>
      </c>
      <c r="F6" s="242" t="s">
        <v>125</v>
      </c>
      <c r="G6" s="242" t="s">
        <v>125</v>
      </c>
      <c r="H6" s="242" t="s">
        <v>125</v>
      </c>
      <c r="I6" s="242" t="s">
        <v>125</v>
      </c>
      <c r="J6" s="242" t="s">
        <v>125</v>
      </c>
      <c r="K6" s="242" t="s">
        <v>125</v>
      </c>
      <c r="L6" s="242" t="s">
        <v>125</v>
      </c>
      <c r="M6" s="242" t="s">
        <v>125</v>
      </c>
      <c r="N6" s="242" t="s">
        <v>125</v>
      </c>
      <c r="O6" s="242" t="s">
        <v>125</v>
      </c>
      <c r="P6" s="242" t="s">
        <v>125</v>
      </c>
      <c r="Q6" s="242" t="s">
        <v>125</v>
      </c>
      <c r="R6" s="242" t="s">
        <v>125</v>
      </c>
      <c r="S6" s="242" t="s">
        <v>125</v>
      </c>
      <c r="T6" s="242" t="s">
        <v>125</v>
      </c>
      <c r="U6" s="235">
        <f>SUM(B6:T6)</f>
        <v>0</v>
      </c>
    </row>
    <row r="7" spans="1:21" ht="19.5" thickTop="1">
      <c r="A7" s="291" t="s">
        <v>325</v>
      </c>
      <c r="B7" s="234"/>
      <c r="C7" s="234"/>
      <c r="D7" s="234"/>
      <c r="E7" s="230" t="s">
        <v>125</v>
      </c>
      <c r="F7" s="230" t="s">
        <v>125</v>
      </c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</row>
    <row r="8" spans="1:21" ht="18.75">
      <c r="A8" s="236" t="s">
        <v>326</v>
      </c>
      <c r="B8" s="239" t="s">
        <v>125</v>
      </c>
      <c r="C8" s="239" t="s">
        <v>125</v>
      </c>
      <c r="D8" s="239" t="s">
        <v>125</v>
      </c>
      <c r="E8" s="239" t="s">
        <v>125</v>
      </c>
      <c r="F8" s="239" t="s">
        <v>125</v>
      </c>
      <c r="G8" s="239" t="s">
        <v>125</v>
      </c>
      <c r="H8" s="239" t="s">
        <v>125</v>
      </c>
      <c r="I8" s="239" t="s">
        <v>125</v>
      </c>
      <c r="J8" s="239" t="s">
        <v>125</v>
      </c>
      <c r="K8" s="239" t="s">
        <v>125</v>
      </c>
      <c r="L8" s="239" t="s">
        <v>125</v>
      </c>
      <c r="M8" s="239" t="s">
        <v>125</v>
      </c>
      <c r="N8" s="239" t="s">
        <v>125</v>
      </c>
      <c r="O8" s="239" t="s">
        <v>125</v>
      </c>
      <c r="P8" s="239" t="s">
        <v>125</v>
      </c>
      <c r="Q8" s="239" t="s">
        <v>125</v>
      </c>
      <c r="R8" s="239" t="s">
        <v>125</v>
      </c>
      <c r="S8" s="239" t="s">
        <v>125</v>
      </c>
      <c r="T8" s="235">
        <v>5950</v>
      </c>
      <c r="U8" s="235">
        <f aca="true" t="shared" si="0" ref="U8:U16">SUM(T8)</f>
        <v>5950</v>
      </c>
    </row>
    <row r="9" spans="1:21" ht="18.75">
      <c r="A9" s="236" t="s">
        <v>327</v>
      </c>
      <c r="B9" s="239" t="s">
        <v>125</v>
      </c>
      <c r="C9" s="239" t="s">
        <v>125</v>
      </c>
      <c r="D9" s="239"/>
      <c r="E9" s="255" t="s">
        <v>125</v>
      </c>
      <c r="F9" s="255" t="s">
        <v>125</v>
      </c>
      <c r="G9" s="239" t="s">
        <v>125</v>
      </c>
      <c r="H9" s="239" t="s">
        <v>125</v>
      </c>
      <c r="I9" s="239" t="s">
        <v>125</v>
      </c>
      <c r="J9" s="239" t="s">
        <v>125</v>
      </c>
      <c r="K9" s="239" t="s">
        <v>125</v>
      </c>
      <c r="L9" s="239" t="s">
        <v>125</v>
      </c>
      <c r="M9" s="239" t="s">
        <v>125</v>
      </c>
      <c r="N9" s="239" t="s">
        <v>125</v>
      </c>
      <c r="O9" s="239" t="s">
        <v>125</v>
      </c>
      <c r="P9" s="239" t="s">
        <v>125</v>
      </c>
      <c r="Q9" s="239" t="s">
        <v>125</v>
      </c>
      <c r="R9" s="239" t="s">
        <v>125</v>
      </c>
      <c r="S9" s="239" t="s">
        <v>125</v>
      </c>
      <c r="T9" s="235">
        <f>331600+324100+233400</f>
        <v>889100</v>
      </c>
      <c r="U9" s="235">
        <f t="shared" si="0"/>
        <v>889100</v>
      </c>
    </row>
    <row r="10" spans="1:21" ht="18.75">
      <c r="A10" s="236" t="s">
        <v>328</v>
      </c>
      <c r="B10" s="239" t="s">
        <v>125</v>
      </c>
      <c r="C10" s="239" t="s">
        <v>125</v>
      </c>
      <c r="D10" s="239"/>
      <c r="E10" s="255" t="s">
        <v>125</v>
      </c>
      <c r="F10" s="255" t="s">
        <v>125</v>
      </c>
      <c r="G10" s="260" t="s">
        <v>125</v>
      </c>
      <c r="H10" s="239" t="s">
        <v>125</v>
      </c>
      <c r="I10" s="239" t="s">
        <v>125</v>
      </c>
      <c r="J10" s="239" t="s">
        <v>125</v>
      </c>
      <c r="K10" s="239" t="s">
        <v>125</v>
      </c>
      <c r="L10" s="239" t="s">
        <v>125</v>
      </c>
      <c r="M10" s="239" t="s">
        <v>125</v>
      </c>
      <c r="N10" s="239" t="s">
        <v>125</v>
      </c>
      <c r="O10" s="239" t="s">
        <v>125</v>
      </c>
      <c r="P10" s="292" t="s">
        <v>125</v>
      </c>
      <c r="Q10" s="239" t="s">
        <v>125</v>
      </c>
      <c r="R10" s="239" t="s">
        <v>125</v>
      </c>
      <c r="S10" s="239" t="s">
        <v>125</v>
      </c>
      <c r="T10" s="235">
        <f>92800+84800+56000-1600</f>
        <v>232000</v>
      </c>
      <c r="U10" s="235">
        <f t="shared" si="0"/>
        <v>232000</v>
      </c>
    </row>
    <row r="11" spans="1:21" ht="18.75">
      <c r="A11" s="236" t="s">
        <v>329</v>
      </c>
      <c r="B11" s="239" t="s">
        <v>125</v>
      </c>
      <c r="C11" s="239" t="s">
        <v>125</v>
      </c>
      <c r="D11" s="239"/>
      <c r="E11" s="255" t="s">
        <v>125</v>
      </c>
      <c r="F11" s="255" t="s">
        <v>125</v>
      </c>
      <c r="G11" s="239" t="s">
        <v>125</v>
      </c>
      <c r="H11" s="239" t="s">
        <v>125</v>
      </c>
      <c r="I11" s="239" t="s">
        <v>125</v>
      </c>
      <c r="J11" s="239" t="s">
        <v>125</v>
      </c>
      <c r="K11" s="239" t="s">
        <v>125</v>
      </c>
      <c r="L11" s="239" t="s">
        <v>125</v>
      </c>
      <c r="M11" s="239" t="s">
        <v>125</v>
      </c>
      <c r="N11" s="239" t="s">
        <v>125</v>
      </c>
      <c r="O11" s="239" t="s">
        <v>125</v>
      </c>
      <c r="P11" s="239" t="s">
        <v>125</v>
      </c>
      <c r="Q11" s="239" t="s">
        <v>125</v>
      </c>
      <c r="R11" s="239" t="s">
        <v>125</v>
      </c>
      <c r="S11" s="239" t="s">
        <v>125</v>
      </c>
      <c r="T11" s="235">
        <v>12500</v>
      </c>
      <c r="U11" s="235">
        <f t="shared" si="0"/>
        <v>12500</v>
      </c>
    </row>
    <row r="12" spans="1:21" ht="18.75">
      <c r="A12" s="236" t="s">
        <v>330</v>
      </c>
      <c r="B12" s="239" t="s">
        <v>125</v>
      </c>
      <c r="C12" s="239" t="s">
        <v>125</v>
      </c>
      <c r="D12" s="239"/>
      <c r="E12" s="239" t="s">
        <v>111</v>
      </c>
      <c r="F12" s="239" t="s">
        <v>111</v>
      </c>
      <c r="G12" s="239" t="s">
        <v>125</v>
      </c>
      <c r="H12" s="239" t="s">
        <v>125</v>
      </c>
      <c r="I12" s="239" t="s">
        <v>125</v>
      </c>
      <c r="J12" s="239" t="s">
        <v>125</v>
      </c>
      <c r="K12" s="239" t="s">
        <v>125</v>
      </c>
      <c r="L12" s="239" t="s">
        <v>125</v>
      </c>
      <c r="M12" s="239" t="s">
        <v>125</v>
      </c>
      <c r="N12" s="239" t="s">
        <v>125</v>
      </c>
      <c r="O12" s="239" t="s">
        <v>125</v>
      </c>
      <c r="P12" s="239" t="s">
        <v>125</v>
      </c>
      <c r="Q12" s="239" t="s">
        <v>125</v>
      </c>
      <c r="R12" s="239" t="s">
        <v>125</v>
      </c>
      <c r="S12" s="239" t="s">
        <v>125</v>
      </c>
      <c r="T12" s="235">
        <v>182000</v>
      </c>
      <c r="U12" s="235">
        <f t="shared" si="0"/>
        <v>182000</v>
      </c>
    </row>
    <row r="13" spans="1:21" ht="18.75">
      <c r="A13" s="236" t="s">
        <v>331</v>
      </c>
      <c r="B13" s="239" t="s">
        <v>125</v>
      </c>
      <c r="C13" s="239" t="s">
        <v>125</v>
      </c>
      <c r="D13" s="239" t="s">
        <v>125</v>
      </c>
      <c r="E13" s="239" t="s">
        <v>111</v>
      </c>
      <c r="F13" s="239" t="s">
        <v>111</v>
      </c>
      <c r="G13" s="239" t="s">
        <v>125</v>
      </c>
      <c r="H13" s="239" t="s">
        <v>125</v>
      </c>
      <c r="I13" s="239" t="s">
        <v>125</v>
      </c>
      <c r="J13" s="239" t="s">
        <v>125</v>
      </c>
      <c r="K13" s="239" t="s">
        <v>125</v>
      </c>
      <c r="L13" s="239" t="s">
        <v>125</v>
      </c>
      <c r="M13" s="239" t="s">
        <v>125</v>
      </c>
      <c r="N13" s="239" t="s">
        <v>125</v>
      </c>
      <c r="O13" s="239" t="s">
        <v>125</v>
      </c>
      <c r="P13" s="239" t="s">
        <v>125</v>
      </c>
      <c r="Q13" s="239" t="s">
        <v>125</v>
      </c>
      <c r="R13" s="239" t="s">
        <v>125</v>
      </c>
      <c r="S13" s="239" t="s">
        <v>125</v>
      </c>
      <c r="T13" s="235" t="s">
        <v>125</v>
      </c>
      <c r="U13" s="235">
        <f t="shared" si="0"/>
        <v>0</v>
      </c>
    </row>
    <row r="14" spans="1:21" ht="18.75">
      <c r="A14" s="236" t="s">
        <v>332</v>
      </c>
      <c r="B14" s="239" t="s">
        <v>111</v>
      </c>
      <c r="C14" s="239" t="s">
        <v>111</v>
      </c>
      <c r="D14" s="239"/>
      <c r="E14" s="239" t="s">
        <v>111</v>
      </c>
      <c r="F14" s="239" t="s">
        <v>111</v>
      </c>
      <c r="G14" s="239" t="s">
        <v>111</v>
      </c>
      <c r="H14" s="239" t="s">
        <v>111</v>
      </c>
      <c r="I14" s="239" t="s">
        <v>111</v>
      </c>
      <c r="J14" s="239" t="s">
        <v>111</v>
      </c>
      <c r="K14" s="239" t="s">
        <v>111</v>
      </c>
      <c r="L14" s="239" t="s">
        <v>111</v>
      </c>
      <c r="M14" s="239" t="s">
        <v>111</v>
      </c>
      <c r="N14" s="239" t="s">
        <v>111</v>
      </c>
      <c r="O14" s="239" t="s">
        <v>111</v>
      </c>
      <c r="P14" s="239" t="s">
        <v>111</v>
      </c>
      <c r="Q14" s="239" t="s">
        <v>111</v>
      </c>
      <c r="R14" s="239" t="s">
        <v>111</v>
      </c>
      <c r="S14" s="239" t="s">
        <v>111</v>
      </c>
      <c r="T14" s="235" t="s">
        <v>125</v>
      </c>
      <c r="U14" s="235">
        <f t="shared" si="0"/>
        <v>0</v>
      </c>
    </row>
    <row r="15" spans="1:21" ht="18.75">
      <c r="A15" s="239" t="s">
        <v>202</v>
      </c>
      <c r="B15" s="239" t="s">
        <v>125</v>
      </c>
      <c r="C15" s="239" t="s">
        <v>125</v>
      </c>
      <c r="D15" s="239" t="s">
        <v>125</v>
      </c>
      <c r="E15" s="239"/>
      <c r="F15" s="239"/>
      <c r="G15" s="239" t="s">
        <v>125</v>
      </c>
      <c r="H15" s="239" t="s">
        <v>125</v>
      </c>
      <c r="I15" s="239" t="s">
        <v>125</v>
      </c>
      <c r="J15" s="239" t="s">
        <v>125</v>
      </c>
      <c r="K15" s="239" t="s">
        <v>125</v>
      </c>
      <c r="L15" s="239" t="s">
        <v>125</v>
      </c>
      <c r="M15" s="239" t="s">
        <v>125</v>
      </c>
      <c r="N15" s="239" t="s">
        <v>125</v>
      </c>
      <c r="O15" s="239" t="s">
        <v>125</v>
      </c>
      <c r="P15" s="239" t="s">
        <v>125</v>
      </c>
      <c r="Q15" s="239" t="s">
        <v>125</v>
      </c>
      <c r="R15" s="239" t="s">
        <v>125</v>
      </c>
      <c r="S15" s="239" t="s">
        <v>125</v>
      </c>
      <c r="T15" s="235">
        <f>SUM(T8:T14)</f>
        <v>1321550</v>
      </c>
      <c r="U15" s="235">
        <f t="shared" si="0"/>
        <v>1321550</v>
      </c>
    </row>
    <row r="16" spans="1:21" ht="19.5" thickBot="1">
      <c r="A16" s="245" t="s">
        <v>95</v>
      </c>
      <c r="B16" s="245" t="s">
        <v>125</v>
      </c>
      <c r="C16" s="245" t="s">
        <v>125</v>
      </c>
      <c r="D16" s="245" t="s">
        <v>125</v>
      </c>
      <c r="E16" s="245"/>
      <c r="F16" s="245"/>
      <c r="G16" s="245" t="s">
        <v>125</v>
      </c>
      <c r="H16" s="245" t="s">
        <v>125</v>
      </c>
      <c r="I16" s="245" t="s">
        <v>125</v>
      </c>
      <c r="J16" s="245" t="s">
        <v>125</v>
      </c>
      <c r="K16" s="312" t="s">
        <v>125</v>
      </c>
      <c r="L16" s="245" t="s">
        <v>125</v>
      </c>
      <c r="M16" s="245" t="s">
        <v>125</v>
      </c>
      <c r="N16" s="245" t="s">
        <v>125</v>
      </c>
      <c r="O16" s="245" t="s">
        <v>125</v>
      </c>
      <c r="P16" s="245" t="s">
        <v>125</v>
      </c>
      <c r="Q16" s="245" t="s">
        <v>125</v>
      </c>
      <c r="R16" s="245" t="s">
        <v>125</v>
      </c>
      <c r="S16" s="245" t="s">
        <v>125</v>
      </c>
      <c r="T16" s="242">
        <f>1328710+1144605+1850843+1181221+1145310+1289100+1321550</f>
        <v>9261339</v>
      </c>
      <c r="U16" s="235">
        <f t="shared" si="0"/>
        <v>9261339</v>
      </c>
    </row>
    <row r="17" ht="19.5" thickTop="1"/>
    <row r="20" ht="18.75">
      <c r="A20" s="79"/>
    </row>
    <row r="21" spans="1:21" ht="21">
      <c r="A21" s="79"/>
      <c r="B21" s="118" t="s">
        <v>208</v>
      </c>
      <c r="D21" s="118"/>
      <c r="E21" s="118"/>
      <c r="H21" s="118"/>
      <c r="I21" s="118" t="s">
        <v>209</v>
      </c>
      <c r="J21" s="118"/>
      <c r="K21" s="118"/>
      <c r="L21" s="118"/>
      <c r="M21" s="118"/>
      <c r="O21" s="118"/>
      <c r="P21" s="118" t="s">
        <v>210</v>
      </c>
      <c r="S21" s="118"/>
      <c r="T21" s="118"/>
      <c r="U21" s="118"/>
    </row>
    <row r="22" spans="1:21" ht="21">
      <c r="A22" s="79"/>
      <c r="B22" s="118" t="s">
        <v>127</v>
      </c>
      <c r="D22" s="118"/>
      <c r="E22" s="118"/>
      <c r="H22" s="118"/>
      <c r="I22" s="118" t="s">
        <v>217</v>
      </c>
      <c r="J22" s="118"/>
      <c r="K22" s="118"/>
      <c r="L22" s="118"/>
      <c r="M22" s="118"/>
      <c r="N22" s="118"/>
      <c r="O22" s="118"/>
      <c r="P22" s="118" t="s">
        <v>218</v>
      </c>
      <c r="R22" s="118"/>
      <c r="S22" s="118"/>
      <c r="T22" s="118"/>
      <c r="U22" s="118"/>
    </row>
    <row r="23" spans="1:21" ht="21">
      <c r="A23" s="79"/>
      <c r="B23" s="201" t="s">
        <v>213</v>
      </c>
      <c r="C23" s="293"/>
      <c r="D23" s="293"/>
      <c r="E23" s="293"/>
      <c r="F23" s="293"/>
      <c r="H23" s="118"/>
      <c r="I23" s="118" t="s">
        <v>214</v>
      </c>
      <c r="J23" s="118"/>
      <c r="K23" s="118"/>
      <c r="L23" s="118"/>
      <c r="M23" s="203"/>
      <c r="N23" s="203"/>
      <c r="O23" s="203"/>
      <c r="P23" s="203" t="s">
        <v>215</v>
      </c>
      <c r="Q23" s="203"/>
      <c r="R23" s="203"/>
      <c r="S23" s="203"/>
      <c r="T23" s="118"/>
      <c r="U23" s="118"/>
    </row>
    <row r="24" spans="1:21" ht="21">
      <c r="A24" s="79"/>
      <c r="B24" s="141"/>
      <c r="C24" s="118"/>
      <c r="D24" s="118"/>
      <c r="E24" s="118"/>
      <c r="F24" s="118"/>
      <c r="M24" s="118"/>
      <c r="N24" s="118"/>
      <c r="O24" s="118"/>
      <c r="P24" s="118"/>
      <c r="Q24" s="118"/>
      <c r="R24" s="118"/>
      <c r="S24" s="118"/>
      <c r="T24" s="118"/>
      <c r="U24" s="118"/>
    </row>
    <row r="25" spans="1:21" ht="21">
      <c r="A25" s="79"/>
      <c r="B25" s="141"/>
      <c r="C25" s="118"/>
      <c r="D25" s="118"/>
      <c r="E25" s="118"/>
      <c r="F25" s="118"/>
      <c r="M25" s="118"/>
      <c r="N25" s="118"/>
      <c r="O25" s="118"/>
      <c r="P25" s="118"/>
      <c r="Q25" s="118"/>
      <c r="R25" s="118"/>
      <c r="S25" s="118"/>
      <c r="T25" s="118"/>
      <c r="U25" s="118"/>
    </row>
    <row r="26" spans="1:21" ht="21">
      <c r="A26" s="79"/>
      <c r="B26" s="141"/>
      <c r="C26" s="118"/>
      <c r="D26" s="118"/>
      <c r="E26" s="118"/>
      <c r="F26" s="118"/>
      <c r="M26" s="118"/>
      <c r="N26" s="118"/>
      <c r="O26" s="118"/>
      <c r="P26" s="118"/>
      <c r="Q26" s="118"/>
      <c r="R26" s="118"/>
      <c r="S26" s="118"/>
      <c r="T26" s="118"/>
      <c r="U26" s="118"/>
    </row>
    <row r="27" spans="1:21" ht="21">
      <c r="A27" s="79"/>
      <c r="B27" s="79"/>
      <c r="N27" s="118"/>
      <c r="O27" s="118"/>
      <c r="P27" s="118"/>
      <c r="Q27" s="118"/>
      <c r="R27" s="118"/>
      <c r="S27" s="118"/>
      <c r="T27" s="118"/>
      <c r="U27" s="118"/>
    </row>
    <row r="28" spans="1:14" ht="18.75">
      <c r="A28" s="79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</row>
    <row r="29" spans="1:21" ht="18.75">
      <c r="A29" s="251" t="s">
        <v>181</v>
      </c>
      <c r="B29" s="473" t="s">
        <v>182</v>
      </c>
      <c r="C29" s="476"/>
      <c r="D29" s="236" t="s">
        <v>128</v>
      </c>
      <c r="E29" s="472" t="s">
        <v>128</v>
      </c>
      <c r="F29" s="473"/>
      <c r="G29" s="476" t="s">
        <v>129</v>
      </c>
      <c r="H29" s="476"/>
      <c r="I29" s="473" t="s">
        <v>130</v>
      </c>
      <c r="J29" s="476"/>
      <c r="K29" s="236" t="s">
        <v>131</v>
      </c>
      <c r="L29" s="476" t="s">
        <v>132</v>
      </c>
      <c r="M29" s="476"/>
      <c r="N29" s="476" t="s">
        <v>133</v>
      </c>
      <c r="O29" s="476"/>
      <c r="P29" s="476" t="s">
        <v>134</v>
      </c>
      <c r="Q29" s="476"/>
      <c r="R29" s="460" t="s">
        <v>135</v>
      </c>
      <c r="S29" s="469"/>
      <c r="T29" s="236" t="s">
        <v>136</v>
      </c>
      <c r="U29" s="474" t="s">
        <v>48</v>
      </c>
    </row>
    <row r="30" spans="1:21" ht="47.25">
      <c r="A30" s="234" t="s">
        <v>204</v>
      </c>
      <c r="B30" s="235" t="s">
        <v>184</v>
      </c>
      <c r="C30" s="235" t="s">
        <v>185</v>
      </c>
      <c r="D30" s="236" t="s">
        <v>186</v>
      </c>
      <c r="E30" s="236" t="s">
        <v>186</v>
      </c>
      <c r="F30" s="236" t="s">
        <v>187</v>
      </c>
      <c r="G30" s="236" t="s">
        <v>188</v>
      </c>
      <c r="H30" s="236" t="s">
        <v>189</v>
      </c>
      <c r="I30" s="236" t="s">
        <v>190</v>
      </c>
      <c r="J30" s="236" t="s">
        <v>191</v>
      </c>
      <c r="K30" s="236" t="s">
        <v>192</v>
      </c>
      <c r="L30" s="236" t="s">
        <v>193</v>
      </c>
      <c r="M30" s="236" t="s">
        <v>194</v>
      </c>
      <c r="N30" s="236" t="s">
        <v>195</v>
      </c>
      <c r="O30" s="236" t="s">
        <v>196</v>
      </c>
      <c r="P30" s="236" t="s">
        <v>197</v>
      </c>
      <c r="Q30" s="236" t="s">
        <v>198</v>
      </c>
      <c r="R30" s="235" t="s">
        <v>199</v>
      </c>
      <c r="S30" s="236" t="s">
        <v>200</v>
      </c>
      <c r="T30" s="236" t="s">
        <v>201</v>
      </c>
      <c r="U30" s="475"/>
    </row>
    <row r="31" spans="1:21" ht="18.75">
      <c r="A31" s="238">
        <v>5510000</v>
      </c>
      <c r="B31" s="239"/>
      <c r="C31" s="239"/>
      <c r="D31" s="239"/>
      <c r="E31" s="239"/>
      <c r="F31" s="239"/>
      <c r="G31" s="239"/>
      <c r="H31" s="239"/>
      <c r="I31" s="239"/>
      <c r="J31" s="239"/>
      <c r="K31" s="239"/>
      <c r="L31" s="239"/>
      <c r="M31" s="239"/>
      <c r="N31" s="239"/>
      <c r="O31" s="239"/>
      <c r="P31" s="239"/>
      <c r="Q31" s="239"/>
      <c r="R31" s="239"/>
      <c r="S31" s="239"/>
      <c r="T31" s="239"/>
      <c r="U31" s="239"/>
    </row>
    <row r="32" spans="1:21" ht="18.75">
      <c r="A32" s="239">
        <v>5510100</v>
      </c>
      <c r="B32" s="235" t="s">
        <v>125</v>
      </c>
      <c r="C32" s="239" t="s">
        <v>125</v>
      </c>
      <c r="D32" s="239" t="s">
        <v>125</v>
      </c>
      <c r="E32" s="239" t="s">
        <v>125</v>
      </c>
      <c r="F32" s="239" t="s">
        <v>125</v>
      </c>
      <c r="G32" s="239" t="s">
        <v>125</v>
      </c>
      <c r="H32" s="239" t="s">
        <v>125</v>
      </c>
      <c r="I32" s="239" t="s">
        <v>125</v>
      </c>
      <c r="J32" s="239" t="s">
        <v>125</v>
      </c>
      <c r="K32" s="239" t="s">
        <v>125</v>
      </c>
      <c r="L32" s="239" t="s">
        <v>125</v>
      </c>
      <c r="M32" s="239" t="s">
        <v>125</v>
      </c>
      <c r="N32" s="239" t="s">
        <v>125</v>
      </c>
      <c r="O32" s="239" t="s">
        <v>125</v>
      </c>
      <c r="P32" s="239" t="s">
        <v>125</v>
      </c>
      <c r="Q32" s="239" t="s">
        <v>125</v>
      </c>
      <c r="R32" s="239" t="s">
        <v>125</v>
      </c>
      <c r="S32" s="239" t="s">
        <v>125</v>
      </c>
      <c r="T32" s="239" t="s">
        <v>125</v>
      </c>
      <c r="U32" s="235" t="s">
        <v>125</v>
      </c>
    </row>
    <row r="33" spans="1:21" ht="18.75">
      <c r="A33" s="239" t="s">
        <v>202</v>
      </c>
      <c r="B33" s="235" t="s">
        <v>125</v>
      </c>
      <c r="C33" s="239" t="s">
        <v>125</v>
      </c>
      <c r="D33" s="239" t="s">
        <v>125</v>
      </c>
      <c r="E33" s="235" t="s">
        <v>125</v>
      </c>
      <c r="F33" s="239" t="s">
        <v>125</v>
      </c>
      <c r="G33" s="239" t="s">
        <v>125</v>
      </c>
      <c r="H33" s="239" t="s">
        <v>125</v>
      </c>
      <c r="I33" s="239" t="s">
        <v>125</v>
      </c>
      <c r="J33" s="239" t="s">
        <v>125</v>
      </c>
      <c r="K33" s="239" t="s">
        <v>125</v>
      </c>
      <c r="L33" s="239" t="s">
        <v>125</v>
      </c>
      <c r="M33" s="239" t="s">
        <v>111</v>
      </c>
      <c r="N33" s="239" t="s">
        <v>125</v>
      </c>
      <c r="O33" s="239" t="s">
        <v>125</v>
      </c>
      <c r="P33" s="239" t="s">
        <v>125</v>
      </c>
      <c r="Q33" s="239" t="s">
        <v>125</v>
      </c>
      <c r="R33" s="239" t="s">
        <v>125</v>
      </c>
      <c r="S33" s="239" t="s">
        <v>125</v>
      </c>
      <c r="T33" s="239" t="s">
        <v>125</v>
      </c>
      <c r="U33" s="235" t="s">
        <v>125</v>
      </c>
    </row>
    <row r="34" spans="1:21" ht="19.5" thickBot="1">
      <c r="A34" s="245" t="s">
        <v>95</v>
      </c>
      <c r="B34" s="242" t="s">
        <v>125</v>
      </c>
      <c r="C34" s="245" t="s">
        <v>125</v>
      </c>
      <c r="D34" s="245" t="s">
        <v>125</v>
      </c>
      <c r="E34" s="242" t="s">
        <v>125</v>
      </c>
      <c r="F34" s="242" t="s">
        <v>125</v>
      </c>
      <c r="G34" s="242" t="s">
        <v>125</v>
      </c>
      <c r="H34" s="242" t="s">
        <v>125</v>
      </c>
      <c r="I34" s="242" t="s">
        <v>125</v>
      </c>
      <c r="J34" s="242" t="s">
        <v>125</v>
      </c>
      <c r="K34" s="242" t="s">
        <v>125</v>
      </c>
      <c r="L34" s="242" t="s">
        <v>125</v>
      </c>
      <c r="M34" s="242" t="s">
        <v>125</v>
      </c>
      <c r="N34" s="242" t="s">
        <v>125</v>
      </c>
      <c r="O34" s="242" t="s">
        <v>125</v>
      </c>
      <c r="P34" s="242" t="s">
        <v>125</v>
      </c>
      <c r="Q34" s="242" t="s">
        <v>125</v>
      </c>
      <c r="R34" s="242" t="s">
        <v>125</v>
      </c>
      <c r="S34" s="242" t="s">
        <v>125</v>
      </c>
      <c r="T34" s="242" t="s">
        <v>125</v>
      </c>
      <c r="U34" s="242" t="s">
        <v>125</v>
      </c>
    </row>
    <row r="35" spans="1:21" ht="19.5" thickTop="1">
      <c r="A35" s="291" t="s">
        <v>325</v>
      </c>
      <c r="B35" s="234"/>
      <c r="C35" s="234"/>
      <c r="D35" s="234"/>
      <c r="E35" s="234"/>
      <c r="F35" s="234"/>
      <c r="G35" s="234"/>
      <c r="H35" s="234"/>
      <c r="I35" s="234"/>
      <c r="J35" s="234"/>
      <c r="K35" s="234"/>
      <c r="L35" s="234"/>
      <c r="M35" s="234"/>
      <c r="N35" s="234"/>
      <c r="O35" s="234"/>
      <c r="P35" s="234"/>
      <c r="Q35" s="234"/>
      <c r="R35" s="234"/>
      <c r="S35" s="234"/>
      <c r="T35" s="234"/>
      <c r="U35" s="234"/>
    </row>
    <row r="36" spans="1:21" ht="18.75">
      <c r="A36" s="236" t="s">
        <v>326</v>
      </c>
      <c r="B36" s="239" t="s">
        <v>125</v>
      </c>
      <c r="C36" s="239" t="s">
        <v>125</v>
      </c>
      <c r="D36" s="239" t="s">
        <v>125</v>
      </c>
      <c r="E36" s="239" t="s">
        <v>125</v>
      </c>
      <c r="F36" s="239" t="s">
        <v>125</v>
      </c>
      <c r="G36" s="239" t="s">
        <v>125</v>
      </c>
      <c r="H36" s="239" t="s">
        <v>125</v>
      </c>
      <c r="I36" s="239" t="s">
        <v>125</v>
      </c>
      <c r="J36" s="239" t="s">
        <v>125</v>
      </c>
      <c r="K36" s="239" t="s">
        <v>125</v>
      </c>
      <c r="L36" s="239" t="s">
        <v>125</v>
      </c>
      <c r="M36" s="239" t="s">
        <v>125</v>
      </c>
      <c r="N36" s="239" t="s">
        <v>125</v>
      </c>
      <c r="O36" s="239" t="s">
        <v>125</v>
      </c>
      <c r="P36" s="239" t="s">
        <v>125</v>
      </c>
      <c r="Q36" s="239" t="s">
        <v>125</v>
      </c>
      <c r="R36" s="239" t="s">
        <v>125</v>
      </c>
      <c r="S36" s="239" t="s">
        <v>125</v>
      </c>
      <c r="T36" s="239" t="s">
        <v>125</v>
      </c>
      <c r="U36" s="239" t="s">
        <v>125</v>
      </c>
    </row>
    <row r="37" spans="1:21" ht="18.75">
      <c r="A37" s="236" t="s">
        <v>327</v>
      </c>
      <c r="B37" s="239" t="s">
        <v>125</v>
      </c>
      <c r="C37" s="239" t="s">
        <v>125</v>
      </c>
      <c r="D37" s="239"/>
      <c r="E37" s="239" t="s">
        <v>125</v>
      </c>
      <c r="F37" s="239" t="s">
        <v>125</v>
      </c>
      <c r="G37" s="239" t="s">
        <v>125</v>
      </c>
      <c r="H37" s="239" t="s">
        <v>125</v>
      </c>
      <c r="I37" s="239" t="s">
        <v>125</v>
      </c>
      <c r="J37" s="239" t="s">
        <v>125</v>
      </c>
      <c r="K37" s="239" t="s">
        <v>125</v>
      </c>
      <c r="L37" s="239" t="s">
        <v>125</v>
      </c>
      <c r="M37" s="239" t="s">
        <v>125</v>
      </c>
      <c r="N37" s="239" t="s">
        <v>125</v>
      </c>
      <c r="O37" s="239" t="s">
        <v>125</v>
      </c>
      <c r="P37" s="239" t="s">
        <v>125</v>
      </c>
      <c r="Q37" s="239" t="s">
        <v>125</v>
      </c>
      <c r="R37" s="239" t="s">
        <v>125</v>
      </c>
      <c r="S37" s="239" t="s">
        <v>125</v>
      </c>
      <c r="T37" s="239" t="s">
        <v>125</v>
      </c>
      <c r="U37" s="239" t="s">
        <v>125</v>
      </c>
    </row>
    <row r="38" spans="1:21" ht="18.75">
      <c r="A38" s="236" t="s">
        <v>328</v>
      </c>
      <c r="B38" s="239" t="s">
        <v>125</v>
      </c>
      <c r="C38" s="239" t="s">
        <v>125</v>
      </c>
      <c r="D38" s="239"/>
      <c r="E38" s="239" t="s">
        <v>125</v>
      </c>
      <c r="F38" s="239" t="s">
        <v>125</v>
      </c>
      <c r="G38" s="239" t="s">
        <v>125</v>
      </c>
      <c r="H38" s="239" t="s">
        <v>125</v>
      </c>
      <c r="I38" s="239" t="s">
        <v>125</v>
      </c>
      <c r="J38" s="239" t="s">
        <v>125</v>
      </c>
      <c r="K38" s="239" t="s">
        <v>125</v>
      </c>
      <c r="L38" s="239" t="s">
        <v>125</v>
      </c>
      <c r="M38" s="239" t="s">
        <v>125</v>
      </c>
      <c r="N38" s="239" t="s">
        <v>125</v>
      </c>
      <c r="O38" s="239" t="s">
        <v>125</v>
      </c>
      <c r="P38" s="239" t="s">
        <v>125</v>
      </c>
      <c r="Q38" s="239" t="s">
        <v>125</v>
      </c>
      <c r="R38" s="239" t="s">
        <v>125</v>
      </c>
      <c r="S38" s="239" t="s">
        <v>125</v>
      </c>
      <c r="T38" s="239" t="s">
        <v>125</v>
      </c>
      <c r="U38" s="239" t="s">
        <v>125</v>
      </c>
    </row>
    <row r="39" spans="1:21" ht="18.75">
      <c r="A39" s="236" t="s">
        <v>329</v>
      </c>
      <c r="B39" s="239" t="s">
        <v>125</v>
      </c>
      <c r="C39" s="239" t="s">
        <v>125</v>
      </c>
      <c r="D39" s="239"/>
      <c r="E39" s="239" t="s">
        <v>125</v>
      </c>
      <c r="F39" s="239" t="s">
        <v>125</v>
      </c>
      <c r="G39" s="239" t="s">
        <v>125</v>
      </c>
      <c r="H39" s="239" t="s">
        <v>125</v>
      </c>
      <c r="I39" s="239" t="s">
        <v>125</v>
      </c>
      <c r="J39" s="239" t="s">
        <v>125</v>
      </c>
      <c r="K39" s="239" t="s">
        <v>125</v>
      </c>
      <c r="L39" s="239" t="s">
        <v>125</v>
      </c>
      <c r="M39" s="239" t="s">
        <v>125</v>
      </c>
      <c r="N39" s="239" t="s">
        <v>125</v>
      </c>
      <c r="O39" s="239" t="s">
        <v>125</v>
      </c>
      <c r="P39" s="239" t="s">
        <v>125</v>
      </c>
      <c r="Q39" s="239" t="s">
        <v>125</v>
      </c>
      <c r="R39" s="239" t="s">
        <v>125</v>
      </c>
      <c r="S39" s="239" t="s">
        <v>125</v>
      </c>
      <c r="T39" s="239" t="s">
        <v>125</v>
      </c>
      <c r="U39" s="239" t="s">
        <v>125</v>
      </c>
    </row>
    <row r="40" spans="1:21" ht="18.75">
      <c r="A40" s="236" t="s">
        <v>330</v>
      </c>
      <c r="B40" s="239" t="s">
        <v>125</v>
      </c>
      <c r="C40" s="239" t="s">
        <v>125</v>
      </c>
      <c r="D40" s="239"/>
      <c r="E40" s="239" t="s">
        <v>125</v>
      </c>
      <c r="F40" s="239" t="s">
        <v>125</v>
      </c>
      <c r="G40" s="239" t="s">
        <v>125</v>
      </c>
      <c r="H40" s="239" t="s">
        <v>125</v>
      </c>
      <c r="I40" s="239" t="s">
        <v>125</v>
      </c>
      <c r="J40" s="239" t="s">
        <v>125</v>
      </c>
      <c r="K40" s="239" t="s">
        <v>125</v>
      </c>
      <c r="L40" s="239" t="s">
        <v>125</v>
      </c>
      <c r="M40" s="239" t="s">
        <v>125</v>
      </c>
      <c r="N40" s="239" t="s">
        <v>125</v>
      </c>
      <c r="O40" s="239" t="s">
        <v>125</v>
      </c>
      <c r="P40" s="239" t="s">
        <v>125</v>
      </c>
      <c r="Q40" s="239" t="s">
        <v>125</v>
      </c>
      <c r="R40" s="239" t="s">
        <v>125</v>
      </c>
      <c r="S40" s="239" t="s">
        <v>125</v>
      </c>
      <c r="T40" s="239" t="s">
        <v>125</v>
      </c>
      <c r="U40" s="239" t="s">
        <v>125</v>
      </c>
    </row>
    <row r="41" spans="1:21" ht="18.75">
      <c r="A41" s="236" t="s">
        <v>331</v>
      </c>
      <c r="B41" s="239" t="s">
        <v>125</v>
      </c>
      <c r="C41" s="239" t="s">
        <v>125</v>
      </c>
      <c r="D41" s="239" t="s">
        <v>125</v>
      </c>
      <c r="E41" s="239" t="s">
        <v>125</v>
      </c>
      <c r="F41" s="239" t="s">
        <v>125</v>
      </c>
      <c r="G41" s="239" t="s">
        <v>125</v>
      </c>
      <c r="H41" s="239" t="s">
        <v>125</v>
      </c>
      <c r="I41" s="239" t="s">
        <v>125</v>
      </c>
      <c r="J41" s="239" t="s">
        <v>125</v>
      </c>
      <c r="K41" s="239" t="s">
        <v>125</v>
      </c>
      <c r="L41" s="239" t="s">
        <v>125</v>
      </c>
      <c r="M41" s="239" t="s">
        <v>125</v>
      </c>
      <c r="N41" s="239" t="s">
        <v>125</v>
      </c>
      <c r="O41" s="239" t="s">
        <v>125</v>
      </c>
      <c r="P41" s="239" t="s">
        <v>125</v>
      </c>
      <c r="Q41" s="239" t="s">
        <v>125</v>
      </c>
      <c r="R41" s="239" t="s">
        <v>125</v>
      </c>
      <c r="S41" s="239" t="s">
        <v>125</v>
      </c>
      <c r="T41" s="239" t="s">
        <v>125</v>
      </c>
      <c r="U41" s="239" t="s">
        <v>125</v>
      </c>
    </row>
    <row r="42" spans="1:21" ht="18.75">
      <c r="A42" s="236" t="s">
        <v>332</v>
      </c>
      <c r="B42" s="239" t="s">
        <v>125</v>
      </c>
      <c r="C42" s="239" t="s">
        <v>125</v>
      </c>
      <c r="D42" s="239" t="s">
        <v>125</v>
      </c>
      <c r="E42" s="239" t="s">
        <v>125</v>
      </c>
      <c r="F42" s="239" t="s">
        <v>125</v>
      </c>
      <c r="G42" s="239" t="s">
        <v>125</v>
      </c>
      <c r="H42" s="239" t="s">
        <v>125</v>
      </c>
      <c r="I42" s="239" t="s">
        <v>125</v>
      </c>
      <c r="J42" s="239" t="s">
        <v>125</v>
      </c>
      <c r="K42" s="239" t="s">
        <v>125</v>
      </c>
      <c r="L42" s="239" t="s">
        <v>125</v>
      </c>
      <c r="M42" s="239" t="s">
        <v>125</v>
      </c>
      <c r="N42" s="239" t="s">
        <v>125</v>
      </c>
      <c r="O42" s="239" t="s">
        <v>125</v>
      </c>
      <c r="P42" s="239" t="s">
        <v>125</v>
      </c>
      <c r="Q42" s="239" t="s">
        <v>125</v>
      </c>
      <c r="R42" s="239" t="s">
        <v>125</v>
      </c>
      <c r="S42" s="239" t="s">
        <v>125</v>
      </c>
      <c r="T42" s="239" t="s">
        <v>125</v>
      </c>
      <c r="U42" s="239" t="s">
        <v>125</v>
      </c>
    </row>
    <row r="43" spans="1:21" ht="19.5" thickBot="1">
      <c r="A43" s="245" t="s">
        <v>95</v>
      </c>
      <c r="B43" s="245" t="s">
        <v>125</v>
      </c>
      <c r="C43" s="245" t="s">
        <v>125</v>
      </c>
      <c r="D43" s="245" t="s">
        <v>125</v>
      </c>
      <c r="E43" s="245" t="s">
        <v>125</v>
      </c>
      <c r="F43" s="245" t="s">
        <v>125</v>
      </c>
      <c r="G43" s="245" t="s">
        <v>125</v>
      </c>
      <c r="H43" s="245" t="s">
        <v>125</v>
      </c>
      <c r="I43" s="245" t="s">
        <v>125</v>
      </c>
      <c r="J43" s="245" t="s">
        <v>125</v>
      </c>
      <c r="K43" s="245" t="s">
        <v>125</v>
      </c>
      <c r="L43" s="245" t="s">
        <v>125</v>
      </c>
      <c r="M43" s="245" t="s">
        <v>125</v>
      </c>
      <c r="N43" s="245" t="s">
        <v>125</v>
      </c>
      <c r="O43" s="245" t="s">
        <v>125</v>
      </c>
      <c r="P43" s="245" t="s">
        <v>125</v>
      </c>
      <c r="Q43" s="245" t="s">
        <v>125</v>
      </c>
      <c r="R43" s="245" t="s">
        <v>125</v>
      </c>
      <c r="S43" s="245" t="s">
        <v>125</v>
      </c>
      <c r="T43" s="245" t="s">
        <v>125</v>
      </c>
      <c r="U43" s="245" t="s">
        <v>125</v>
      </c>
    </row>
    <row r="44" ht="19.5" thickTop="1"/>
    <row r="48" spans="1:21" ht="21">
      <c r="A48" s="79"/>
      <c r="B48" s="118" t="s">
        <v>208</v>
      </c>
      <c r="D48" s="118"/>
      <c r="E48" s="118"/>
      <c r="H48" s="118"/>
      <c r="I48" s="118" t="s">
        <v>209</v>
      </c>
      <c r="J48" s="118"/>
      <c r="K48" s="118"/>
      <c r="L48" s="118"/>
      <c r="M48" s="118"/>
      <c r="O48" s="118"/>
      <c r="P48" s="118" t="s">
        <v>210</v>
      </c>
      <c r="S48" s="118"/>
      <c r="T48" s="118"/>
      <c r="U48" s="118"/>
    </row>
    <row r="49" spans="1:21" ht="21">
      <c r="A49" s="79"/>
      <c r="B49" s="118" t="s">
        <v>127</v>
      </c>
      <c r="D49" s="118"/>
      <c r="E49" s="118"/>
      <c r="H49" s="118"/>
      <c r="I49" s="118" t="s">
        <v>216</v>
      </c>
      <c r="J49" s="118"/>
      <c r="K49" s="118"/>
      <c r="L49" s="118"/>
      <c r="M49" s="118"/>
      <c r="N49" s="118"/>
      <c r="O49" s="118"/>
      <c r="P49" s="118" t="s">
        <v>212</v>
      </c>
      <c r="R49" s="118"/>
      <c r="S49" s="118"/>
      <c r="T49" s="118"/>
      <c r="U49" s="118"/>
    </row>
    <row r="50" spans="1:21" ht="21">
      <c r="A50" s="79"/>
      <c r="B50" s="201" t="s">
        <v>213</v>
      </c>
      <c r="C50" s="293"/>
      <c r="D50" s="293"/>
      <c r="E50" s="293"/>
      <c r="F50" s="293"/>
      <c r="H50" s="118"/>
      <c r="I50" s="118" t="s">
        <v>214</v>
      </c>
      <c r="J50" s="118"/>
      <c r="K50" s="118"/>
      <c r="L50" s="118"/>
      <c r="M50" s="203"/>
      <c r="N50" s="203"/>
      <c r="O50" s="203"/>
      <c r="P50" s="203" t="s">
        <v>215</v>
      </c>
      <c r="Q50" s="203"/>
      <c r="R50" s="203"/>
      <c r="S50" s="203"/>
      <c r="T50" s="118"/>
      <c r="U50" s="118"/>
    </row>
    <row r="51" spans="1:21" ht="21">
      <c r="A51" s="79"/>
      <c r="B51" s="118"/>
      <c r="C51" s="118"/>
      <c r="D51" s="118"/>
      <c r="E51" s="118"/>
      <c r="F51" s="118"/>
      <c r="M51" s="118"/>
      <c r="N51" s="118"/>
      <c r="O51" s="118"/>
      <c r="P51" s="118"/>
      <c r="Q51" s="118"/>
      <c r="R51" s="118"/>
      <c r="S51" s="118"/>
      <c r="T51" s="118"/>
      <c r="U51" s="118"/>
    </row>
    <row r="57" spans="1:21" ht="18.75">
      <c r="A57" s="251" t="s">
        <v>181</v>
      </c>
      <c r="B57" s="473" t="s">
        <v>182</v>
      </c>
      <c r="C57" s="476"/>
      <c r="D57" s="236" t="s">
        <v>128</v>
      </c>
      <c r="E57" s="472" t="s">
        <v>128</v>
      </c>
      <c r="F57" s="473"/>
      <c r="G57" s="476" t="s">
        <v>129</v>
      </c>
      <c r="H57" s="476"/>
      <c r="I57" s="473" t="s">
        <v>130</v>
      </c>
      <c r="J57" s="476"/>
      <c r="K57" s="236" t="s">
        <v>131</v>
      </c>
      <c r="L57" s="476" t="s">
        <v>132</v>
      </c>
      <c r="M57" s="476"/>
      <c r="N57" s="476" t="s">
        <v>133</v>
      </c>
      <c r="O57" s="476"/>
      <c r="P57" s="476" t="s">
        <v>134</v>
      </c>
      <c r="Q57" s="476"/>
      <c r="R57" s="460" t="s">
        <v>135</v>
      </c>
      <c r="S57" s="469"/>
      <c r="T57" s="236" t="s">
        <v>136</v>
      </c>
      <c r="U57" s="474" t="s">
        <v>48</v>
      </c>
    </row>
    <row r="58" spans="1:21" ht="47.25">
      <c r="A58" s="234" t="s">
        <v>204</v>
      </c>
      <c r="B58" s="235" t="s">
        <v>184</v>
      </c>
      <c r="C58" s="235" t="s">
        <v>185</v>
      </c>
      <c r="D58" s="236" t="s">
        <v>186</v>
      </c>
      <c r="E58" s="236" t="s">
        <v>186</v>
      </c>
      <c r="F58" s="236" t="s">
        <v>187</v>
      </c>
      <c r="G58" s="236" t="s">
        <v>188</v>
      </c>
      <c r="H58" s="236" t="s">
        <v>189</v>
      </c>
      <c r="I58" s="236" t="s">
        <v>190</v>
      </c>
      <c r="J58" s="236" t="s">
        <v>191</v>
      </c>
      <c r="K58" s="236" t="s">
        <v>192</v>
      </c>
      <c r="L58" s="236" t="s">
        <v>193</v>
      </c>
      <c r="M58" s="236" t="s">
        <v>194</v>
      </c>
      <c r="N58" s="236" t="s">
        <v>195</v>
      </c>
      <c r="O58" s="236" t="s">
        <v>196</v>
      </c>
      <c r="P58" s="236" t="s">
        <v>197</v>
      </c>
      <c r="Q58" s="236" t="s">
        <v>198</v>
      </c>
      <c r="R58" s="235" t="s">
        <v>199</v>
      </c>
      <c r="S58" s="236" t="s">
        <v>200</v>
      </c>
      <c r="T58" s="236" t="s">
        <v>201</v>
      </c>
      <c r="U58" s="475"/>
    </row>
    <row r="59" spans="1:21" ht="18.75">
      <c r="A59" s="238">
        <v>5510000</v>
      </c>
      <c r="B59" s="239"/>
      <c r="C59" s="239"/>
      <c r="D59" s="239"/>
      <c r="E59" s="239"/>
      <c r="F59" s="239"/>
      <c r="G59" s="239"/>
      <c r="H59" s="239"/>
      <c r="I59" s="239"/>
      <c r="J59" s="239"/>
      <c r="K59" s="239"/>
      <c r="L59" s="239"/>
      <c r="M59" s="239"/>
      <c r="N59" s="239"/>
      <c r="O59" s="239"/>
      <c r="P59" s="239"/>
      <c r="Q59" s="239"/>
      <c r="R59" s="239"/>
      <c r="S59" s="239"/>
      <c r="T59" s="239"/>
      <c r="U59" s="239"/>
    </row>
    <row r="60" spans="1:21" ht="18.75">
      <c r="A60" s="239">
        <v>5510100</v>
      </c>
      <c r="B60" s="235" t="s">
        <v>125</v>
      </c>
      <c r="C60" s="239" t="s">
        <v>125</v>
      </c>
      <c r="D60" s="239" t="s">
        <v>125</v>
      </c>
      <c r="E60" s="239" t="s">
        <v>125</v>
      </c>
      <c r="F60" s="239" t="s">
        <v>125</v>
      </c>
      <c r="G60" s="239" t="s">
        <v>125</v>
      </c>
      <c r="H60" s="239" t="s">
        <v>125</v>
      </c>
      <c r="I60" s="239" t="s">
        <v>125</v>
      </c>
      <c r="J60" s="239" t="s">
        <v>125</v>
      </c>
      <c r="K60" s="239" t="s">
        <v>125</v>
      </c>
      <c r="L60" s="239" t="s">
        <v>125</v>
      </c>
      <c r="M60" s="239" t="s">
        <v>125</v>
      </c>
      <c r="N60" s="239" t="s">
        <v>125</v>
      </c>
      <c r="O60" s="239" t="s">
        <v>125</v>
      </c>
      <c r="P60" s="239" t="s">
        <v>125</v>
      </c>
      <c r="Q60" s="239" t="s">
        <v>125</v>
      </c>
      <c r="R60" s="239" t="s">
        <v>125</v>
      </c>
      <c r="S60" s="239" t="s">
        <v>125</v>
      </c>
      <c r="T60" s="239" t="s">
        <v>125</v>
      </c>
      <c r="U60" s="235" t="s">
        <v>125</v>
      </c>
    </row>
    <row r="61" spans="1:21" ht="18.75">
      <c r="A61" s="239" t="s">
        <v>202</v>
      </c>
      <c r="B61" s="235" t="s">
        <v>125</v>
      </c>
      <c r="C61" s="239" t="s">
        <v>125</v>
      </c>
      <c r="D61" s="239" t="s">
        <v>125</v>
      </c>
      <c r="E61" s="235" t="s">
        <v>125</v>
      </c>
      <c r="F61" s="239" t="s">
        <v>125</v>
      </c>
      <c r="G61" s="239" t="s">
        <v>125</v>
      </c>
      <c r="H61" s="239" t="s">
        <v>125</v>
      </c>
      <c r="I61" s="239" t="s">
        <v>125</v>
      </c>
      <c r="J61" s="239" t="s">
        <v>125</v>
      </c>
      <c r="K61" s="239" t="s">
        <v>125</v>
      </c>
      <c r="L61" s="239" t="s">
        <v>125</v>
      </c>
      <c r="M61" s="239" t="s">
        <v>111</v>
      </c>
      <c r="N61" s="239" t="s">
        <v>125</v>
      </c>
      <c r="O61" s="239" t="s">
        <v>125</v>
      </c>
      <c r="P61" s="239" t="s">
        <v>125</v>
      </c>
      <c r="Q61" s="239" t="s">
        <v>125</v>
      </c>
      <c r="R61" s="239" t="s">
        <v>125</v>
      </c>
      <c r="S61" s="239" t="s">
        <v>125</v>
      </c>
      <c r="T61" s="239" t="s">
        <v>125</v>
      </c>
      <c r="U61" s="235" t="s">
        <v>125</v>
      </c>
    </row>
    <row r="62" spans="1:21" ht="19.5" thickBot="1">
      <c r="A62" s="245" t="s">
        <v>95</v>
      </c>
      <c r="B62" s="242" t="s">
        <v>125</v>
      </c>
      <c r="C62" s="245" t="s">
        <v>125</v>
      </c>
      <c r="D62" s="245" t="s">
        <v>125</v>
      </c>
      <c r="E62" s="242" t="s">
        <v>125</v>
      </c>
      <c r="F62" s="242" t="s">
        <v>125</v>
      </c>
      <c r="G62" s="242" t="s">
        <v>125</v>
      </c>
      <c r="H62" s="242" t="s">
        <v>125</v>
      </c>
      <c r="I62" s="242" t="s">
        <v>125</v>
      </c>
      <c r="J62" s="242" t="s">
        <v>125</v>
      </c>
      <c r="K62" s="242" t="s">
        <v>125</v>
      </c>
      <c r="L62" s="242" t="s">
        <v>125</v>
      </c>
      <c r="M62" s="242" t="s">
        <v>125</v>
      </c>
      <c r="N62" s="242" t="s">
        <v>125</v>
      </c>
      <c r="O62" s="242" t="s">
        <v>125</v>
      </c>
      <c r="P62" s="242" t="s">
        <v>125</v>
      </c>
      <c r="Q62" s="242" t="s">
        <v>125</v>
      </c>
      <c r="R62" s="242" t="s">
        <v>125</v>
      </c>
      <c r="S62" s="242" t="s">
        <v>125</v>
      </c>
      <c r="T62" s="242" t="s">
        <v>125</v>
      </c>
      <c r="U62" s="242" t="s">
        <v>125</v>
      </c>
    </row>
    <row r="63" spans="1:21" ht="19.5" thickTop="1">
      <c r="A63" s="291" t="s">
        <v>325</v>
      </c>
      <c r="B63" s="234"/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  <c r="R63" s="234"/>
      <c r="S63" s="234"/>
      <c r="T63" s="234"/>
      <c r="U63" s="234"/>
    </row>
    <row r="64" spans="1:21" ht="18.75">
      <c r="A64" s="236" t="s">
        <v>326</v>
      </c>
      <c r="B64" s="239" t="s">
        <v>125</v>
      </c>
      <c r="C64" s="239" t="s">
        <v>125</v>
      </c>
      <c r="D64" s="239" t="s">
        <v>125</v>
      </c>
      <c r="E64" s="239" t="s">
        <v>125</v>
      </c>
      <c r="F64" s="239" t="s">
        <v>125</v>
      </c>
      <c r="G64" s="239" t="s">
        <v>125</v>
      </c>
      <c r="H64" s="239" t="s">
        <v>125</v>
      </c>
      <c r="I64" s="239" t="s">
        <v>125</v>
      </c>
      <c r="J64" s="239" t="s">
        <v>125</v>
      </c>
      <c r="K64" s="239" t="s">
        <v>125</v>
      </c>
      <c r="L64" s="239" t="s">
        <v>125</v>
      </c>
      <c r="M64" s="239" t="s">
        <v>125</v>
      </c>
      <c r="N64" s="239" t="s">
        <v>125</v>
      </c>
      <c r="O64" s="239" t="s">
        <v>125</v>
      </c>
      <c r="P64" s="239" t="s">
        <v>125</v>
      </c>
      <c r="Q64" s="239" t="s">
        <v>125</v>
      </c>
      <c r="R64" s="239" t="s">
        <v>125</v>
      </c>
      <c r="S64" s="239" t="s">
        <v>125</v>
      </c>
      <c r="T64" s="239" t="s">
        <v>125</v>
      </c>
      <c r="U64" s="239" t="s">
        <v>125</v>
      </c>
    </row>
    <row r="65" spans="1:21" ht="18.75">
      <c r="A65" s="236" t="s">
        <v>327</v>
      </c>
      <c r="B65" s="239" t="s">
        <v>125</v>
      </c>
      <c r="C65" s="239" t="s">
        <v>125</v>
      </c>
      <c r="D65" s="239"/>
      <c r="E65" s="239" t="s">
        <v>125</v>
      </c>
      <c r="F65" s="239" t="s">
        <v>125</v>
      </c>
      <c r="G65" s="239" t="s">
        <v>125</v>
      </c>
      <c r="H65" s="239" t="s">
        <v>125</v>
      </c>
      <c r="I65" s="239" t="s">
        <v>125</v>
      </c>
      <c r="J65" s="239" t="s">
        <v>125</v>
      </c>
      <c r="K65" s="239" t="s">
        <v>125</v>
      </c>
      <c r="L65" s="239" t="s">
        <v>125</v>
      </c>
      <c r="M65" s="239" t="s">
        <v>125</v>
      </c>
      <c r="N65" s="239" t="s">
        <v>125</v>
      </c>
      <c r="O65" s="239" t="s">
        <v>125</v>
      </c>
      <c r="P65" s="239" t="s">
        <v>125</v>
      </c>
      <c r="Q65" s="239" t="s">
        <v>125</v>
      </c>
      <c r="R65" s="239" t="s">
        <v>125</v>
      </c>
      <c r="S65" s="239" t="s">
        <v>125</v>
      </c>
      <c r="T65" s="239" t="s">
        <v>125</v>
      </c>
      <c r="U65" s="239" t="s">
        <v>125</v>
      </c>
    </row>
    <row r="66" spans="1:21" ht="18.75">
      <c r="A66" s="236" t="s">
        <v>328</v>
      </c>
      <c r="B66" s="239" t="s">
        <v>125</v>
      </c>
      <c r="C66" s="239" t="s">
        <v>125</v>
      </c>
      <c r="D66" s="239"/>
      <c r="E66" s="239" t="s">
        <v>125</v>
      </c>
      <c r="F66" s="239" t="s">
        <v>125</v>
      </c>
      <c r="G66" s="239" t="s">
        <v>125</v>
      </c>
      <c r="H66" s="239" t="s">
        <v>125</v>
      </c>
      <c r="I66" s="239" t="s">
        <v>125</v>
      </c>
      <c r="J66" s="239" t="s">
        <v>125</v>
      </c>
      <c r="K66" s="239" t="s">
        <v>125</v>
      </c>
      <c r="L66" s="239" t="s">
        <v>125</v>
      </c>
      <c r="M66" s="239" t="s">
        <v>125</v>
      </c>
      <c r="N66" s="239" t="s">
        <v>125</v>
      </c>
      <c r="O66" s="239" t="s">
        <v>125</v>
      </c>
      <c r="P66" s="239" t="s">
        <v>125</v>
      </c>
      <c r="Q66" s="239" t="s">
        <v>125</v>
      </c>
      <c r="R66" s="239" t="s">
        <v>125</v>
      </c>
      <c r="S66" s="239" t="s">
        <v>125</v>
      </c>
      <c r="T66" s="239" t="s">
        <v>125</v>
      </c>
      <c r="U66" s="239" t="s">
        <v>125</v>
      </c>
    </row>
    <row r="67" spans="1:21" ht="18.75">
      <c r="A67" s="236" t="s">
        <v>329</v>
      </c>
      <c r="B67" s="239" t="s">
        <v>125</v>
      </c>
      <c r="C67" s="239" t="s">
        <v>125</v>
      </c>
      <c r="D67" s="239"/>
      <c r="E67" s="239" t="s">
        <v>125</v>
      </c>
      <c r="F67" s="239" t="s">
        <v>125</v>
      </c>
      <c r="G67" s="239" t="s">
        <v>125</v>
      </c>
      <c r="H67" s="239" t="s">
        <v>125</v>
      </c>
      <c r="I67" s="239" t="s">
        <v>125</v>
      </c>
      <c r="J67" s="239" t="s">
        <v>125</v>
      </c>
      <c r="K67" s="239" t="s">
        <v>125</v>
      </c>
      <c r="L67" s="239" t="s">
        <v>125</v>
      </c>
      <c r="M67" s="239" t="s">
        <v>125</v>
      </c>
      <c r="N67" s="239" t="s">
        <v>125</v>
      </c>
      <c r="O67" s="239" t="s">
        <v>125</v>
      </c>
      <c r="P67" s="239" t="s">
        <v>125</v>
      </c>
      <c r="Q67" s="239" t="s">
        <v>125</v>
      </c>
      <c r="R67" s="239" t="s">
        <v>125</v>
      </c>
      <c r="S67" s="239" t="s">
        <v>125</v>
      </c>
      <c r="T67" s="239" t="s">
        <v>125</v>
      </c>
      <c r="U67" s="239" t="s">
        <v>125</v>
      </c>
    </row>
    <row r="68" spans="1:21" ht="18.75">
      <c r="A68" s="236" t="s">
        <v>330</v>
      </c>
      <c r="B68" s="239" t="s">
        <v>125</v>
      </c>
      <c r="C68" s="239" t="s">
        <v>125</v>
      </c>
      <c r="D68" s="239"/>
      <c r="E68" s="239" t="s">
        <v>125</v>
      </c>
      <c r="F68" s="239" t="s">
        <v>125</v>
      </c>
      <c r="G68" s="239" t="s">
        <v>125</v>
      </c>
      <c r="H68" s="239" t="s">
        <v>125</v>
      </c>
      <c r="I68" s="239" t="s">
        <v>125</v>
      </c>
      <c r="J68" s="239" t="s">
        <v>125</v>
      </c>
      <c r="K68" s="239" t="s">
        <v>125</v>
      </c>
      <c r="L68" s="239" t="s">
        <v>125</v>
      </c>
      <c r="M68" s="239" t="s">
        <v>125</v>
      </c>
      <c r="N68" s="239" t="s">
        <v>125</v>
      </c>
      <c r="O68" s="239" t="s">
        <v>125</v>
      </c>
      <c r="P68" s="239" t="s">
        <v>125</v>
      </c>
      <c r="Q68" s="239" t="s">
        <v>125</v>
      </c>
      <c r="R68" s="239" t="s">
        <v>125</v>
      </c>
      <c r="S68" s="239" t="s">
        <v>125</v>
      </c>
      <c r="T68" s="239" t="s">
        <v>125</v>
      </c>
      <c r="U68" s="239" t="s">
        <v>125</v>
      </c>
    </row>
    <row r="69" spans="1:21" ht="18.75">
      <c r="A69" s="236" t="s">
        <v>331</v>
      </c>
      <c r="B69" s="239" t="s">
        <v>125</v>
      </c>
      <c r="C69" s="239" t="s">
        <v>125</v>
      </c>
      <c r="D69" s="239" t="s">
        <v>125</v>
      </c>
      <c r="E69" s="239" t="s">
        <v>125</v>
      </c>
      <c r="F69" s="239" t="s">
        <v>125</v>
      </c>
      <c r="G69" s="239" t="s">
        <v>125</v>
      </c>
      <c r="H69" s="239" t="s">
        <v>125</v>
      </c>
      <c r="I69" s="239" t="s">
        <v>125</v>
      </c>
      <c r="J69" s="239" t="s">
        <v>125</v>
      </c>
      <c r="K69" s="239" t="s">
        <v>125</v>
      </c>
      <c r="L69" s="239" t="s">
        <v>125</v>
      </c>
      <c r="M69" s="239" t="s">
        <v>125</v>
      </c>
      <c r="N69" s="239" t="s">
        <v>125</v>
      </c>
      <c r="O69" s="239" t="s">
        <v>125</v>
      </c>
      <c r="P69" s="239" t="s">
        <v>125</v>
      </c>
      <c r="Q69" s="239" t="s">
        <v>125</v>
      </c>
      <c r="R69" s="239" t="s">
        <v>125</v>
      </c>
      <c r="S69" s="239" t="s">
        <v>125</v>
      </c>
      <c r="T69" s="239" t="s">
        <v>125</v>
      </c>
      <c r="U69" s="239" t="s">
        <v>125</v>
      </c>
    </row>
    <row r="70" spans="1:21" ht="18.75">
      <c r="A70" s="236" t="s">
        <v>332</v>
      </c>
      <c r="B70" s="239" t="s">
        <v>125</v>
      </c>
      <c r="C70" s="239" t="s">
        <v>125</v>
      </c>
      <c r="D70" s="239" t="s">
        <v>125</v>
      </c>
      <c r="E70" s="239" t="s">
        <v>125</v>
      </c>
      <c r="F70" s="239" t="s">
        <v>125</v>
      </c>
      <c r="G70" s="239" t="s">
        <v>125</v>
      </c>
      <c r="H70" s="239" t="s">
        <v>125</v>
      </c>
      <c r="I70" s="239" t="s">
        <v>125</v>
      </c>
      <c r="J70" s="239" t="s">
        <v>125</v>
      </c>
      <c r="K70" s="239" t="s">
        <v>125</v>
      </c>
      <c r="L70" s="239" t="s">
        <v>125</v>
      </c>
      <c r="M70" s="239" t="s">
        <v>125</v>
      </c>
      <c r="N70" s="239" t="s">
        <v>125</v>
      </c>
      <c r="O70" s="239" t="s">
        <v>125</v>
      </c>
      <c r="P70" s="239" t="s">
        <v>125</v>
      </c>
      <c r="Q70" s="239" t="s">
        <v>125</v>
      </c>
      <c r="R70" s="239" t="s">
        <v>125</v>
      </c>
      <c r="S70" s="239" t="s">
        <v>125</v>
      </c>
      <c r="T70" s="239" t="s">
        <v>125</v>
      </c>
      <c r="U70" s="239" t="s">
        <v>125</v>
      </c>
    </row>
    <row r="71" spans="1:21" ht="19.5" thickBot="1">
      <c r="A71" s="245" t="s">
        <v>95</v>
      </c>
      <c r="B71" s="245" t="s">
        <v>125</v>
      </c>
      <c r="C71" s="245" t="s">
        <v>125</v>
      </c>
      <c r="D71" s="245" t="s">
        <v>125</v>
      </c>
      <c r="E71" s="245" t="s">
        <v>125</v>
      </c>
      <c r="F71" s="245" t="s">
        <v>125</v>
      </c>
      <c r="G71" s="245" t="s">
        <v>125</v>
      </c>
      <c r="H71" s="245" t="s">
        <v>125</v>
      </c>
      <c r="I71" s="245" t="s">
        <v>125</v>
      </c>
      <c r="J71" s="245" t="s">
        <v>125</v>
      </c>
      <c r="K71" s="245" t="s">
        <v>125</v>
      </c>
      <c r="L71" s="245" t="s">
        <v>125</v>
      </c>
      <c r="M71" s="245" t="s">
        <v>125</v>
      </c>
      <c r="N71" s="245" t="s">
        <v>125</v>
      </c>
      <c r="O71" s="245" t="s">
        <v>125</v>
      </c>
      <c r="P71" s="245" t="s">
        <v>125</v>
      </c>
      <c r="Q71" s="245" t="s">
        <v>125</v>
      </c>
      <c r="R71" s="245" t="s">
        <v>125</v>
      </c>
      <c r="S71" s="245" t="s">
        <v>125</v>
      </c>
      <c r="T71" s="245" t="s">
        <v>125</v>
      </c>
      <c r="U71" s="245" t="s">
        <v>125</v>
      </c>
    </row>
    <row r="72" ht="19.5" thickTop="1"/>
    <row r="76" spans="1:21" ht="21">
      <c r="A76" s="79"/>
      <c r="B76" s="118" t="s">
        <v>208</v>
      </c>
      <c r="D76" s="118"/>
      <c r="E76" s="118"/>
      <c r="H76" s="118"/>
      <c r="I76" s="118" t="s">
        <v>209</v>
      </c>
      <c r="J76" s="118"/>
      <c r="K76" s="118"/>
      <c r="L76" s="118"/>
      <c r="M76" s="118"/>
      <c r="O76" s="118"/>
      <c r="P76" s="118" t="s">
        <v>210</v>
      </c>
      <c r="S76" s="118"/>
      <c r="T76" s="118"/>
      <c r="U76" s="118"/>
    </row>
    <row r="77" spans="1:21" ht="21">
      <c r="A77" s="79"/>
      <c r="B77" s="118" t="s">
        <v>127</v>
      </c>
      <c r="D77" s="118"/>
      <c r="E77" s="118"/>
      <c r="H77" s="118"/>
      <c r="I77" s="118" t="s">
        <v>216</v>
      </c>
      <c r="J77" s="118"/>
      <c r="K77" s="118"/>
      <c r="L77" s="118"/>
      <c r="M77" s="118"/>
      <c r="N77" s="118"/>
      <c r="O77" s="118"/>
      <c r="P77" s="118" t="s">
        <v>212</v>
      </c>
      <c r="R77" s="118"/>
      <c r="S77" s="118"/>
      <c r="T77" s="118"/>
      <c r="U77" s="118"/>
    </row>
    <row r="78" spans="1:21" ht="21">
      <c r="A78" s="79"/>
      <c r="B78" s="201" t="s">
        <v>213</v>
      </c>
      <c r="C78" s="293"/>
      <c r="D78" s="293"/>
      <c r="E78" s="293"/>
      <c r="F78" s="293"/>
      <c r="H78" s="118"/>
      <c r="I78" s="118" t="s">
        <v>214</v>
      </c>
      <c r="J78" s="118"/>
      <c r="K78" s="118"/>
      <c r="L78" s="118"/>
      <c r="M78" s="203"/>
      <c r="N78" s="203"/>
      <c r="O78" s="203"/>
      <c r="P78" s="203" t="s">
        <v>215</v>
      </c>
      <c r="Q78" s="203"/>
      <c r="R78" s="203"/>
      <c r="S78" s="203"/>
      <c r="T78" s="118"/>
      <c r="U78" s="118"/>
    </row>
  </sheetData>
  <sheetProtection/>
  <mergeCells count="27">
    <mergeCell ref="P57:Q57"/>
    <mergeCell ref="R57:S57"/>
    <mergeCell ref="U57:U58"/>
    <mergeCell ref="B57:C57"/>
    <mergeCell ref="E57:F57"/>
    <mergeCell ref="G57:H57"/>
    <mergeCell ref="I57:J57"/>
    <mergeCell ref="L57:M57"/>
    <mergeCell ref="N57:O57"/>
    <mergeCell ref="R29:S29"/>
    <mergeCell ref="U29:U30"/>
    <mergeCell ref="P1:Q1"/>
    <mergeCell ref="R1:S1"/>
    <mergeCell ref="U1:U2"/>
    <mergeCell ref="B29:C29"/>
    <mergeCell ref="E29:F29"/>
    <mergeCell ref="G29:H29"/>
    <mergeCell ref="I29:J29"/>
    <mergeCell ref="L29:M29"/>
    <mergeCell ref="N29:O29"/>
    <mergeCell ref="P29:Q29"/>
    <mergeCell ref="B1:C1"/>
    <mergeCell ref="E1:F1"/>
    <mergeCell ref="G1:H1"/>
    <mergeCell ref="I1:J1"/>
    <mergeCell ref="L1:M1"/>
    <mergeCell ref="N1:O1"/>
  </mergeCells>
  <printOptions/>
  <pageMargins left="0.23" right="0.2" top="0.45" bottom="0.31" header="0.31496062992125984" footer="0.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2">
      <selection activeCell="E6" sqref="E6"/>
    </sheetView>
  </sheetViews>
  <sheetFormatPr defaultColWidth="9.140625" defaultRowHeight="21.75"/>
  <cols>
    <col min="1" max="1" width="11.140625" style="54" customWidth="1"/>
    <col min="2" max="2" width="10.28125" style="54" customWidth="1"/>
    <col min="3" max="3" width="10.00390625" style="54" customWidth="1"/>
    <col min="4" max="4" width="7.140625" style="54" customWidth="1"/>
    <col min="5" max="5" width="7.00390625" style="54" customWidth="1"/>
    <col min="6" max="7" width="6.7109375" style="54" customWidth="1"/>
    <col min="8" max="9" width="6.57421875" style="54" customWidth="1"/>
    <col min="10" max="10" width="6.28125" style="54" customWidth="1"/>
    <col min="11" max="11" width="10.421875" style="54" customWidth="1"/>
    <col min="12" max="12" width="6.7109375" style="54" customWidth="1"/>
    <col min="13" max="13" width="7.8515625" style="54" customWidth="1"/>
    <col min="14" max="14" width="7.7109375" style="54" customWidth="1"/>
    <col min="15" max="15" width="7.28125" style="54" customWidth="1"/>
    <col min="16" max="16" width="7.421875" style="54" customWidth="1"/>
    <col min="17" max="17" width="7.00390625" style="54" customWidth="1"/>
    <col min="18" max="18" width="9.140625" style="54" customWidth="1"/>
    <col min="19" max="19" width="6.00390625" style="54" customWidth="1"/>
    <col min="20" max="20" width="10.57421875" style="54" customWidth="1"/>
    <col min="21" max="16384" width="9.140625" style="54" customWidth="1"/>
  </cols>
  <sheetData>
    <row r="1" spans="1:20" ht="23.25">
      <c r="A1" s="462" t="s">
        <v>179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  <c r="S1" s="462"/>
      <c r="T1" s="462"/>
    </row>
    <row r="2" spans="1:20" ht="21">
      <c r="A2" s="463" t="s">
        <v>219</v>
      </c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463"/>
      <c r="R2" s="463"/>
      <c r="S2" s="463"/>
      <c r="T2" s="463"/>
    </row>
    <row r="3" spans="1:20" ht="21">
      <c r="A3" s="463" t="s">
        <v>341</v>
      </c>
      <c r="B3" s="463"/>
      <c r="C3" s="463"/>
      <c r="D3" s="463"/>
      <c r="E3" s="463"/>
      <c r="F3" s="463"/>
      <c r="G3" s="463"/>
      <c r="H3" s="463"/>
      <c r="I3" s="463"/>
      <c r="J3" s="463"/>
      <c r="K3" s="463"/>
      <c r="L3" s="463"/>
      <c r="M3" s="463"/>
      <c r="N3" s="463"/>
      <c r="O3" s="463"/>
      <c r="P3" s="463"/>
      <c r="Q3" s="463"/>
      <c r="R3" s="463"/>
      <c r="S3" s="463"/>
      <c r="T3" s="463"/>
    </row>
    <row r="4" spans="1:20" ht="21">
      <c r="A4" s="464"/>
      <c r="B4" s="464"/>
      <c r="C4" s="464"/>
      <c r="D4" s="464"/>
      <c r="E4" s="464"/>
      <c r="F4" s="464"/>
      <c r="G4" s="464"/>
      <c r="H4" s="464"/>
      <c r="I4" s="464"/>
      <c r="J4" s="464"/>
      <c r="K4" s="464"/>
      <c r="L4" s="464"/>
      <c r="M4" s="464"/>
      <c r="N4" s="464"/>
      <c r="O4" s="464"/>
      <c r="P4" s="464"/>
      <c r="Q4" s="464"/>
      <c r="R4" s="464"/>
      <c r="S4" s="464"/>
      <c r="T4" s="464"/>
    </row>
    <row r="5" spans="1:20" ht="18.75">
      <c r="A5" s="229" t="s">
        <v>181</v>
      </c>
      <c r="B5" s="465" t="s">
        <v>182</v>
      </c>
      <c r="C5" s="466"/>
      <c r="D5" s="467" t="s">
        <v>128</v>
      </c>
      <c r="E5" s="468"/>
      <c r="F5" s="467" t="s">
        <v>129</v>
      </c>
      <c r="G5" s="468"/>
      <c r="H5" s="467" t="s">
        <v>130</v>
      </c>
      <c r="I5" s="468"/>
      <c r="J5" s="230" t="s">
        <v>131</v>
      </c>
      <c r="K5" s="466" t="s">
        <v>132</v>
      </c>
      <c r="L5" s="466"/>
      <c r="M5" s="460" t="s">
        <v>133</v>
      </c>
      <c r="N5" s="469"/>
      <c r="O5" s="466" t="s">
        <v>134</v>
      </c>
      <c r="P5" s="466"/>
      <c r="Q5" s="460" t="s">
        <v>135</v>
      </c>
      <c r="R5" s="469"/>
      <c r="S5" s="230" t="s">
        <v>136</v>
      </c>
      <c r="T5" s="470" t="s">
        <v>48</v>
      </c>
    </row>
    <row r="6" spans="1:20" ht="35.25" customHeight="1">
      <c r="A6" s="234" t="s">
        <v>183</v>
      </c>
      <c r="B6" s="235" t="s">
        <v>184</v>
      </c>
      <c r="C6" s="235" t="s">
        <v>185</v>
      </c>
      <c r="D6" s="236" t="s">
        <v>186</v>
      </c>
      <c r="E6" s="236" t="s">
        <v>187</v>
      </c>
      <c r="F6" s="236" t="s">
        <v>188</v>
      </c>
      <c r="G6" s="236" t="s">
        <v>189</v>
      </c>
      <c r="H6" s="236" t="s">
        <v>190</v>
      </c>
      <c r="I6" s="236" t="s">
        <v>191</v>
      </c>
      <c r="J6" s="235" t="s">
        <v>192</v>
      </c>
      <c r="K6" s="235" t="s">
        <v>193</v>
      </c>
      <c r="L6" s="235" t="s">
        <v>194</v>
      </c>
      <c r="M6" s="235" t="s">
        <v>195</v>
      </c>
      <c r="N6" s="235" t="s">
        <v>196</v>
      </c>
      <c r="O6" s="235" t="s">
        <v>197</v>
      </c>
      <c r="P6" s="235" t="s">
        <v>198</v>
      </c>
      <c r="Q6" s="235" t="s">
        <v>199</v>
      </c>
      <c r="R6" s="236" t="s">
        <v>200</v>
      </c>
      <c r="S6" s="235" t="s">
        <v>201</v>
      </c>
      <c r="T6" s="471"/>
    </row>
    <row r="7" spans="1:20" ht="18.75">
      <c r="A7" s="238">
        <v>5210000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</row>
    <row r="8" spans="1:20" ht="18.75">
      <c r="A8" s="239">
        <v>5210100</v>
      </c>
      <c r="B8" s="235">
        <v>214200</v>
      </c>
      <c r="C8" s="235" t="s">
        <v>125</v>
      </c>
      <c r="D8" s="235" t="s">
        <v>125</v>
      </c>
      <c r="E8" s="235" t="s">
        <v>125</v>
      </c>
      <c r="F8" s="235" t="s">
        <v>125</v>
      </c>
      <c r="G8" s="235" t="s">
        <v>125</v>
      </c>
      <c r="H8" s="235" t="s">
        <v>125</v>
      </c>
      <c r="I8" s="235" t="s">
        <v>125</v>
      </c>
      <c r="J8" s="235" t="s">
        <v>125</v>
      </c>
      <c r="K8" s="235" t="s">
        <v>125</v>
      </c>
      <c r="L8" s="235" t="s">
        <v>125</v>
      </c>
      <c r="M8" s="235" t="s">
        <v>125</v>
      </c>
      <c r="N8" s="235" t="s">
        <v>125</v>
      </c>
      <c r="O8" s="235" t="s">
        <v>125</v>
      </c>
      <c r="P8" s="235" t="s">
        <v>125</v>
      </c>
      <c r="Q8" s="235" t="s">
        <v>125</v>
      </c>
      <c r="R8" s="235" t="s">
        <v>125</v>
      </c>
      <c r="S8" s="235" t="s">
        <v>125</v>
      </c>
      <c r="T8" s="235">
        <f aca="true" t="shared" si="0" ref="T8:T13">SUM(B8:S8)</f>
        <v>214200</v>
      </c>
    </row>
    <row r="9" spans="1:20" ht="18.75">
      <c r="A9" s="239">
        <v>5210200</v>
      </c>
      <c r="B9" s="235">
        <v>17550</v>
      </c>
      <c r="C9" s="235" t="s">
        <v>125</v>
      </c>
      <c r="D9" s="235" t="s">
        <v>125</v>
      </c>
      <c r="E9" s="235" t="s">
        <v>125</v>
      </c>
      <c r="F9" s="235" t="s">
        <v>125</v>
      </c>
      <c r="G9" s="235" t="s">
        <v>125</v>
      </c>
      <c r="H9" s="235" t="s">
        <v>125</v>
      </c>
      <c r="I9" s="235" t="s">
        <v>125</v>
      </c>
      <c r="J9" s="235" t="s">
        <v>125</v>
      </c>
      <c r="K9" s="235" t="s">
        <v>125</v>
      </c>
      <c r="L9" s="235" t="s">
        <v>125</v>
      </c>
      <c r="M9" s="235" t="s">
        <v>125</v>
      </c>
      <c r="N9" s="235" t="s">
        <v>125</v>
      </c>
      <c r="O9" s="235" t="s">
        <v>125</v>
      </c>
      <c r="P9" s="235" t="s">
        <v>125</v>
      </c>
      <c r="Q9" s="235" t="s">
        <v>125</v>
      </c>
      <c r="R9" s="235" t="s">
        <v>125</v>
      </c>
      <c r="S9" s="235" t="s">
        <v>125</v>
      </c>
      <c r="T9" s="235">
        <f t="shared" si="0"/>
        <v>17550</v>
      </c>
    </row>
    <row r="10" spans="1:20" ht="18.75">
      <c r="A10" s="239">
        <v>5210300</v>
      </c>
      <c r="B10" s="235">
        <v>17550</v>
      </c>
      <c r="C10" s="235" t="s">
        <v>125</v>
      </c>
      <c r="D10" s="235" t="s">
        <v>125</v>
      </c>
      <c r="E10" s="235" t="s">
        <v>125</v>
      </c>
      <c r="F10" s="235" t="s">
        <v>125</v>
      </c>
      <c r="G10" s="235" t="s">
        <v>125</v>
      </c>
      <c r="H10" s="235" t="s">
        <v>125</v>
      </c>
      <c r="I10" s="235" t="s">
        <v>125</v>
      </c>
      <c r="J10" s="235" t="s">
        <v>125</v>
      </c>
      <c r="K10" s="235" t="s">
        <v>111</v>
      </c>
      <c r="L10" s="235" t="s">
        <v>125</v>
      </c>
      <c r="M10" s="235" t="s">
        <v>125</v>
      </c>
      <c r="N10" s="235" t="s">
        <v>125</v>
      </c>
      <c r="O10" s="235" t="s">
        <v>125</v>
      </c>
      <c r="P10" s="235" t="s">
        <v>125</v>
      </c>
      <c r="Q10" s="235" t="s">
        <v>125</v>
      </c>
      <c r="R10" s="235" t="s">
        <v>125</v>
      </c>
      <c r="S10" s="235" t="s">
        <v>125</v>
      </c>
      <c r="T10" s="235">
        <f t="shared" si="0"/>
        <v>17550</v>
      </c>
    </row>
    <row r="11" spans="1:20" ht="18.75">
      <c r="A11" s="239">
        <v>5210400</v>
      </c>
      <c r="B11" s="235">
        <v>36000</v>
      </c>
      <c r="C11" s="235" t="s">
        <v>125</v>
      </c>
      <c r="D11" s="235" t="s">
        <v>125</v>
      </c>
      <c r="E11" s="235" t="s">
        <v>125</v>
      </c>
      <c r="F11" s="235" t="s">
        <v>125</v>
      </c>
      <c r="G11" s="235" t="s">
        <v>125</v>
      </c>
      <c r="H11" s="235" t="s">
        <v>125</v>
      </c>
      <c r="I11" s="235" t="s">
        <v>125</v>
      </c>
      <c r="J11" s="235" t="s">
        <v>125</v>
      </c>
      <c r="K11" s="235" t="s">
        <v>125</v>
      </c>
      <c r="L11" s="235" t="s">
        <v>125</v>
      </c>
      <c r="M11" s="235" t="s">
        <v>125</v>
      </c>
      <c r="N11" s="235" t="s">
        <v>125</v>
      </c>
      <c r="O11" s="235" t="s">
        <v>125</v>
      </c>
      <c r="P11" s="235" t="s">
        <v>125</v>
      </c>
      <c r="Q11" s="235" t="s">
        <v>125</v>
      </c>
      <c r="R11" s="235" t="s">
        <v>125</v>
      </c>
      <c r="S11" s="235" t="s">
        <v>125</v>
      </c>
      <c r="T11" s="235">
        <f t="shared" si="0"/>
        <v>36000</v>
      </c>
    </row>
    <row r="12" spans="1:20" ht="18.75" customHeight="1">
      <c r="A12" s="239">
        <v>5210600</v>
      </c>
      <c r="B12" s="235">
        <v>1080400</v>
      </c>
      <c r="C12" s="235" t="s">
        <v>125</v>
      </c>
      <c r="D12" s="235" t="s">
        <v>125</v>
      </c>
      <c r="E12" s="235" t="s">
        <v>125</v>
      </c>
      <c r="F12" s="235" t="s">
        <v>125</v>
      </c>
      <c r="G12" s="235" t="s">
        <v>125</v>
      </c>
      <c r="H12" s="235" t="s">
        <v>125</v>
      </c>
      <c r="I12" s="235" t="s">
        <v>125</v>
      </c>
      <c r="J12" s="235" t="s">
        <v>125</v>
      </c>
      <c r="K12" s="235" t="s">
        <v>125</v>
      </c>
      <c r="L12" s="235" t="s">
        <v>125</v>
      </c>
      <c r="M12" s="235" t="s">
        <v>125</v>
      </c>
      <c r="N12" s="235" t="s">
        <v>125</v>
      </c>
      <c r="O12" s="235" t="s">
        <v>125</v>
      </c>
      <c r="P12" s="235" t="s">
        <v>125</v>
      </c>
      <c r="Q12" s="235" t="s">
        <v>125</v>
      </c>
      <c r="R12" s="235" t="s">
        <v>125</v>
      </c>
      <c r="S12" s="235" t="s">
        <v>125</v>
      </c>
      <c r="T12" s="235">
        <f t="shared" si="0"/>
        <v>1080400</v>
      </c>
    </row>
    <row r="13" spans="1:20" ht="18.75" customHeight="1" thickBot="1">
      <c r="A13" s="241" t="s">
        <v>202</v>
      </c>
      <c r="B13" s="332">
        <f>SUM(B8:B12)</f>
        <v>1365700</v>
      </c>
      <c r="C13" s="242" t="s">
        <v>111</v>
      </c>
      <c r="D13" s="242" t="s">
        <v>125</v>
      </c>
      <c r="E13" s="242" t="s">
        <v>125</v>
      </c>
      <c r="F13" s="242" t="s">
        <v>125</v>
      </c>
      <c r="G13" s="242" t="s">
        <v>125</v>
      </c>
      <c r="H13" s="242" t="s">
        <v>125</v>
      </c>
      <c r="I13" s="242" t="s">
        <v>125</v>
      </c>
      <c r="J13" s="242" t="s">
        <v>125</v>
      </c>
      <c r="K13" s="242" t="s">
        <v>111</v>
      </c>
      <c r="L13" s="242" t="s">
        <v>125</v>
      </c>
      <c r="M13" s="242" t="s">
        <v>125</v>
      </c>
      <c r="N13" s="242" t="s">
        <v>125</v>
      </c>
      <c r="O13" s="242" t="s">
        <v>125</v>
      </c>
      <c r="P13" s="242" t="s">
        <v>125</v>
      </c>
      <c r="Q13" s="242" t="s">
        <v>125</v>
      </c>
      <c r="R13" s="242" t="s">
        <v>125</v>
      </c>
      <c r="S13" s="242" t="s">
        <v>125</v>
      </c>
      <c r="T13" s="318">
        <f t="shared" si="0"/>
        <v>1365700</v>
      </c>
    </row>
    <row r="14" spans="1:20" ht="19.5" thickTop="1">
      <c r="A14" s="243">
        <v>5220000</v>
      </c>
      <c r="B14" s="230"/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</row>
    <row r="15" spans="1:20" ht="18.75" customHeight="1">
      <c r="A15" s="239">
        <v>5220100</v>
      </c>
      <c r="B15" s="235">
        <v>1700434</v>
      </c>
      <c r="C15" s="235">
        <v>868400</v>
      </c>
      <c r="D15" s="235" t="s">
        <v>125</v>
      </c>
      <c r="E15" s="235" t="s">
        <v>125</v>
      </c>
      <c r="F15" s="235" t="s">
        <v>125</v>
      </c>
      <c r="G15" s="235" t="s">
        <v>125</v>
      </c>
      <c r="H15" s="235" t="s">
        <v>125</v>
      </c>
      <c r="I15" s="235" t="s">
        <v>125</v>
      </c>
      <c r="J15" s="235" t="s">
        <v>125</v>
      </c>
      <c r="K15" s="235">
        <v>545000</v>
      </c>
      <c r="L15" s="235" t="s">
        <v>125</v>
      </c>
      <c r="M15" s="235" t="s">
        <v>125</v>
      </c>
      <c r="N15" s="235" t="s">
        <v>125</v>
      </c>
      <c r="O15" s="235" t="s">
        <v>125</v>
      </c>
      <c r="P15" s="235" t="s">
        <v>125</v>
      </c>
      <c r="Q15" s="235" t="s">
        <v>125</v>
      </c>
      <c r="R15" s="235" t="s">
        <v>125</v>
      </c>
      <c r="S15" s="235" t="s">
        <v>125</v>
      </c>
      <c r="T15" s="235">
        <f>SUM(B15:S15)</f>
        <v>3113834</v>
      </c>
    </row>
    <row r="16" spans="1:20" ht="18.75">
      <c r="A16" s="239">
        <v>5220200</v>
      </c>
      <c r="B16" s="235">
        <v>35000</v>
      </c>
      <c r="C16" s="235" t="s">
        <v>125</v>
      </c>
      <c r="D16" s="235" t="s">
        <v>125</v>
      </c>
      <c r="E16" s="235" t="s">
        <v>125</v>
      </c>
      <c r="F16" s="235" t="s">
        <v>125</v>
      </c>
      <c r="G16" s="235" t="s">
        <v>125</v>
      </c>
      <c r="H16" s="235" t="s">
        <v>125</v>
      </c>
      <c r="I16" s="235" t="s">
        <v>125</v>
      </c>
      <c r="J16" s="235" t="s">
        <v>125</v>
      </c>
      <c r="K16" s="235" t="s">
        <v>125</v>
      </c>
      <c r="L16" s="235" t="s">
        <v>125</v>
      </c>
      <c r="M16" s="235" t="s">
        <v>125</v>
      </c>
      <c r="N16" s="235" t="s">
        <v>125</v>
      </c>
      <c r="O16" s="235" t="s">
        <v>125</v>
      </c>
      <c r="P16" s="235" t="s">
        <v>125</v>
      </c>
      <c r="Q16" s="235" t="s">
        <v>125</v>
      </c>
      <c r="R16" s="235" t="s">
        <v>125</v>
      </c>
      <c r="S16" s="235" t="s">
        <v>125</v>
      </c>
      <c r="T16" s="235">
        <f aca="true" t="shared" si="1" ref="T16:T21">SUM(B16:S16)</f>
        <v>35000</v>
      </c>
    </row>
    <row r="17" spans="1:20" ht="18.75">
      <c r="A17" s="239">
        <v>5220300</v>
      </c>
      <c r="B17" s="235">
        <v>136500</v>
      </c>
      <c r="C17" s="235">
        <v>17500</v>
      </c>
      <c r="D17" s="235" t="s">
        <v>125</v>
      </c>
      <c r="E17" s="235" t="s">
        <v>125</v>
      </c>
      <c r="F17" s="235" t="s">
        <v>125</v>
      </c>
      <c r="G17" s="235" t="s">
        <v>125</v>
      </c>
      <c r="H17" s="235" t="s">
        <v>125</v>
      </c>
      <c r="I17" s="235" t="s">
        <v>125</v>
      </c>
      <c r="J17" s="235" t="s">
        <v>125</v>
      </c>
      <c r="K17" s="235">
        <v>17500</v>
      </c>
      <c r="L17" s="235" t="s">
        <v>125</v>
      </c>
      <c r="M17" s="235" t="s">
        <v>125</v>
      </c>
      <c r="N17" s="235" t="s">
        <v>125</v>
      </c>
      <c r="O17" s="235" t="s">
        <v>125</v>
      </c>
      <c r="P17" s="235" t="s">
        <v>125</v>
      </c>
      <c r="Q17" s="235" t="s">
        <v>125</v>
      </c>
      <c r="R17" s="235" t="s">
        <v>125</v>
      </c>
      <c r="S17" s="235" t="s">
        <v>125</v>
      </c>
      <c r="T17" s="235">
        <f t="shared" si="1"/>
        <v>171500</v>
      </c>
    </row>
    <row r="18" spans="1:20" ht="18.75">
      <c r="A18" s="239">
        <v>5220400</v>
      </c>
      <c r="B18" s="235">
        <v>97860</v>
      </c>
      <c r="C18" s="235">
        <v>85730</v>
      </c>
      <c r="D18" s="235" t="s">
        <v>125</v>
      </c>
      <c r="E18" s="235" t="s">
        <v>125</v>
      </c>
      <c r="F18" s="235" t="s">
        <v>125</v>
      </c>
      <c r="G18" s="235" t="s">
        <v>125</v>
      </c>
      <c r="H18" s="235" t="s">
        <v>125</v>
      </c>
      <c r="I18" s="235" t="s">
        <v>125</v>
      </c>
      <c r="J18" s="235" t="s">
        <v>125</v>
      </c>
      <c r="K18" s="235" t="s">
        <v>125</v>
      </c>
      <c r="L18" s="235" t="s">
        <v>125</v>
      </c>
      <c r="M18" s="235" t="s">
        <v>125</v>
      </c>
      <c r="N18" s="235" t="s">
        <v>125</v>
      </c>
      <c r="O18" s="235" t="s">
        <v>125</v>
      </c>
      <c r="P18" s="235" t="s">
        <v>125</v>
      </c>
      <c r="Q18" s="235" t="s">
        <v>125</v>
      </c>
      <c r="R18" s="235" t="s">
        <v>125</v>
      </c>
      <c r="S18" s="235" t="s">
        <v>125</v>
      </c>
      <c r="T18" s="235">
        <f t="shared" si="1"/>
        <v>183590</v>
      </c>
    </row>
    <row r="19" spans="1:20" ht="18.75">
      <c r="A19" s="234">
        <v>5220500</v>
      </c>
      <c r="B19" s="230" t="s">
        <v>125</v>
      </c>
      <c r="C19" s="230" t="s">
        <v>125</v>
      </c>
      <c r="D19" s="230" t="s">
        <v>125</v>
      </c>
      <c r="E19" s="230" t="s">
        <v>125</v>
      </c>
      <c r="F19" s="230" t="s">
        <v>125</v>
      </c>
      <c r="G19" s="230" t="s">
        <v>125</v>
      </c>
      <c r="H19" s="230" t="s">
        <v>125</v>
      </c>
      <c r="I19" s="230" t="s">
        <v>125</v>
      </c>
      <c r="J19" s="230" t="s">
        <v>125</v>
      </c>
      <c r="K19" s="235" t="s">
        <v>125</v>
      </c>
      <c r="L19" s="230" t="s">
        <v>125</v>
      </c>
      <c r="M19" s="230" t="s">
        <v>125</v>
      </c>
      <c r="N19" s="230" t="s">
        <v>125</v>
      </c>
      <c r="O19" s="230" t="s">
        <v>125</v>
      </c>
      <c r="P19" s="230" t="s">
        <v>125</v>
      </c>
      <c r="Q19" s="230" t="s">
        <v>125</v>
      </c>
      <c r="R19" s="230" t="s">
        <v>125</v>
      </c>
      <c r="S19" s="230" t="s">
        <v>125</v>
      </c>
      <c r="T19" s="235" t="s">
        <v>125</v>
      </c>
    </row>
    <row r="20" spans="1:20" ht="18.75">
      <c r="A20" s="239">
        <v>5220600</v>
      </c>
      <c r="B20" s="235">
        <v>230648</v>
      </c>
      <c r="C20" s="235">
        <v>148760</v>
      </c>
      <c r="D20" s="235" t="s">
        <v>125</v>
      </c>
      <c r="E20" s="235" t="s">
        <v>125</v>
      </c>
      <c r="F20" s="235" t="s">
        <v>125</v>
      </c>
      <c r="G20" s="235" t="s">
        <v>125</v>
      </c>
      <c r="H20" s="235" t="s">
        <v>125</v>
      </c>
      <c r="I20" s="235" t="s">
        <v>125</v>
      </c>
      <c r="J20" s="235" t="s">
        <v>125</v>
      </c>
      <c r="K20" s="235">
        <v>216933</v>
      </c>
      <c r="L20" s="235" t="s">
        <v>125</v>
      </c>
      <c r="M20" s="235" t="s">
        <v>125</v>
      </c>
      <c r="N20" s="235" t="s">
        <v>125</v>
      </c>
      <c r="O20" s="235" t="s">
        <v>125</v>
      </c>
      <c r="P20" s="235" t="s">
        <v>125</v>
      </c>
      <c r="Q20" s="235" t="s">
        <v>125</v>
      </c>
      <c r="R20" s="235" t="s">
        <v>125</v>
      </c>
      <c r="S20" s="235" t="s">
        <v>125</v>
      </c>
      <c r="T20" s="235">
        <f t="shared" si="1"/>
        <v>596341</v>
      </c>
    </row>
    <row r="21" spans="1:20" ht="18.75">
      <c r="A21" s="239">
        <v>5220700</v>
      </c>
      <c r="B21" s="235">
        <v>25000</v>
      </c>
      <c r="C21" s="235">
        <v>9033</v>
      </c>
      <c r="D21" s="235" t="s">
        <v>125</v>
      </c>
      <c r="E21" s="235" t="s">
        <v>125</v>
      </c>
      <c r="F21" s="235" t="s">
        <v>125</v>
      </c>
      <c r="G21" s="235" t="s">
        <v>125</v>
      </c>
      <c r="H21" s="235" t="s">
        <v>125</v>
      </c>
      <c r="I21" s="235" t="s">
        <v>125</v>
      </c>
      <c r="J21" s="235" t="s">
        <v>125</v>
      </c>
      <c r="K21" s="235">
        <v>30268</v>
      </c>
      <c r="L21" s="235" t="s">
        <v>125</v>
      </c>
      <c r="M21" s="235" t="s">
        <v>125</v>
      </c>
      <c r="N21" s="235" t="s">
        <v>125</v>
      </c>
      <c r="O21" s="235" t="s">
        <v>125</v>
      </c>
      <c r="P21" s="235" t="s">
        <v>125</v>
      </c>
      <c r="Q21" s="235" t="s">
        <v>125</v>
      </c>
      <c r="R21" s="235" t="s">
        <v>125</v>
      </c>
      <c r="S21" s="235" t="s">
        <v>125</v>
      </c>
      <c r="T21" s="235">
        <f t="shared" si="1"/>
        <v>64301</v>
      </c>
    </row>
    <row r="22" spans="1:20" ht="18.75" customHeight="1" thickBot="1">
      <c r="A22" s="245" t="s">
        <v>202</v>
      </c>
      <c r="B22" s="332">
        <f>SUM(B15:B21)</f>
        <v>2225442</v>
      </c>
      <c r="C22" s="332">
        <f>SUM(C15:C21)</f>
        <v>1129423</v>
      </c>
      <c r="D22" s="317" t="s">
        <v>125</v>
      </c>
      <c r="E22" s="317" t="s">
        <v>125</v>
      </c>
      <c r="F22" s="317" t="s">
        <v>125</v>
      </c>
      <c r="G22" s="317" t="s">
        <v>125</v>
      </c>
      <c r="H22" s="317" t="s">
        <v>125</v>
      </c>
      <c r="I22" s="317" t="s">
        <v>125</v>
      </c>
      <c r="J22" s="317" t="s">
        <v>125</v>
      </c>
      <c r="K22" s="332">
        <f>SUM(K15:K21)</f>
        <v>809701</v>
      </c>
      <c r="L22" s="317" t="s">
        <v>125</v>
      </c>
      <c r="M22" s="317" t="s">
        <v>125</v>
      </c>
      <c r="N22" s="317" t="s">
        <v>125</v>
      </c>
      <c r="O22" s="317" t="s">
        <v>125</v>
      </c>
      <c r="P22" s="317" t="s">
        <v>125</v>
      </c>
      <c r="Q22" s="317" t="s">
        <v>125</v>
      </c>
      <c r="R22" s="317" t="s">
        <v>125</v>
      </c>
      <c r="S22" s="317" t="s">
        <v>125</v>
      </c>
      <c r="T22" s="317">
        <f>SUM(B22:S22)</f>
        <v>4164566</v>
      </c>
    </row>
    <row r="23" spans="1:20" ht="19.5" thickTop="1">
      <c r="A23" s="79"/>
      <c r="B23" s="246"/>
      <c r="C23" s="246"/>
      <c r="D23" s="246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6"/>
    </row>
    <row r="24" spans="1:20" ht="18.75">
      <c r="A24" s="79"/>
      <c r="B24" s="246"/>
      <c r="C24" s="246"/>
      <c r="D24" s="246"/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Q24" s="246"/>
      <c r="R24" s="246"/>
      <c r="S24" s="246"/>
      <c r="T24" s="246"/>
    </row>
    <row r="25" spans="1:20" ht="18.75">
      <c r="A25" s="79"/>
      <c r="B25" s="246"/>
      <c r="C25" s="246"/>
      <c r="D25" s="246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246"/>
      <c r="S25" s="246"/>
      <c r="T25" s="246"/>
    </row>
    <row r="26" spans="1:20" ht="18.75">
      <c r="A26" s="79"/>
      <c r="B26" s="246"/>
      <c r="C26" s="246"/>
      <c r="D26" s="246"/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246"/>
      <c r="S26" s="246"/>
      <c r="T26" s="246"/>
    </row>
    <row r="27" spans="1:20" ht="18.75">
      <c r="A27" s="79"/>
      <c r="B27" s="246"/>
      <c r="C27" s="246"/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246"/>
      <c r="T27" s="246"/>
    </row>
    <row r="28" spans="1:20" ht="18.75">
      <c r="A28" s="79"/>
      <c r="B28" s="246"/>
      <c r="C28" s="246"/>
      <c r="D28" s="246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  <c r="R28" s="246"/>
      <c r="S28" s="246"/>
      <c r="T28" s="246"/>
    </row>
    <row r="29" spans="1:20" ht="18.75">
      <c r="A29" s="79"/>
      <c r="B29" s="246"/>
      <c r="C29" s="246"/>
      <c r="D29" s="246"/>
      <c r="E29" s="246"/>
      <c r="F29" s="246"/>
      <c r="G29" s="246"/>
      <c r="H29" s="246"/>
      <c r="I29" s="246"/>
      <c r="J29" s="246"/>
      <c r="K29" s="246"/>
      <c r="L29" s="246"/>
      <c r="M29" s="246"/>
      <c r="N29" s="246"/>
      <c r="O29" s="246"/>
      <c r="P29" s="246"/>
      <c r="Q29" s="246"/>
      <c r="R29" s="246"/>
      <c r="S29" s="246"/>
      <c r="T29" s="246"/>
    </row>
    <row r="30" spans="1:20" ht="18.75">
      <c r="A30" s="79"/>
      <c r="B30" s="246"/>
      <c r="C30" s="246"/>
      <c r="D30" s="246"/>
      <c r="E30" s="246"/>
      <c r="F30" s="246"/>
      <c r="G30" s="246"/>
      <c r="H30" s="246"/>
      <c r="I30" s="246"/>
      <c r="J30" s="246"/>
      <c r="K30" s="246"/>
      <c r="L30" s="246"/>
      <c r="M30" s="246"/>
      <c r="N30" s="246"/>
      <c r="O30" s="246"/>
      <c r="P30" s="246"/>
      <c r="Q30" s="246"/>
      <c r="R30" s="246"/>
      <c r="S30" s="246"/>
      <c r="T30" s="246"/>
    </row>
    <row r="31" spans="1:20" ht="18.75">
      <c r="A31" s="79"/>
      <c r="B31" s="246"/>
      <c r="C31" s="246"/>
      <c r="D31" s="246"/>
      <c r="E31" s="246"/>
      <c r="F31" s="246"/>
      <c r="G31" s="246"/>
      <c r="H31" s="246"/>
      <c r="I31" s="246"/>
      <c r="J31" s="246"/>
      <c r="K31" s="246"/>
      <c r="L31" s="246"/>
      <c r="M31" s="246"/>
      <c r="N31" s="246"/>
      <c r="O31" s="246"/>
      <c r="P31" s="246"/>
      <c r="Q31" s="246"/>
      <c r="R31" s="246"/>
      <c r="S31" s="246"/>
      <c r="T31" s="246"/>
    </row>
    <row r="32" spans="1:20" ht="18.75">
      <c r="A32" s="79"/>
      <c r="B32" s="246"/>
      <c r="C32" s="246"/>
      <c r="D32" s="246"/>
      <c r="E32" s="246"/>
      <c r="F32" s="246"/>
      <c r="G32" s="246"/>
      <c r="H32" s="246"/>
      <c r="I32" s="246"/>
      <c r="J32" s="246"/>
      <c r="K32" s="246"/>
      <c r="L32" s="246"/>
      <c r="M32" s="246"/>
      <c r="N32" s="246"/>
      <c r="O32" s="246"/>
      <c r="P32" s="246"/>
      <c r="Q32" s="246"/>
      <c r="R32" s="246"/>
      <c r="S32" s="246"/>
      <c r="T32" s="246"/>
    </row>
    <row r="33" spans="1:20" ht="18.75">
      <c r="A33" s="79"/>
      <c r="B33" s="246"/>
      <c r="C33" s="246"/>
      <c r="D33" s="246"/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  <c r="R33" s="246"/>
      <c r="S33" s="246"/>
      <c r="T33" s="246"/>
    </row>
    <row r="34" spans="1:20" ht="18.75">
      <c r="A34" s="79"/>
      <c r="B34" s="246"/>
      <c r="C34" s="246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  <c r="R34" s="246"/>
      <c r="S34" s="246"/>
      <c r="T34" s="246"/>
    </row>
  </sheetData>
  <sheetProtection/>
  <mergeCells count="13">
    <mergeCell ref="A1:T1"/>
    <mergeCell ref="A2:T2"/>
    <mergeCell ref="A3:T3"/>
    <mergeCell ref="A4:T4"/>
    <mergeCell ref="B5:C5"/>
    <mergeCell ref="D5:E5"/>
    <mergeCell ref="F5:G5"/>
    <mergeCell ref="H5:I5"/>
    <mergeCell ref="O5:P5"/>
    <mergeCell ref="Q5:R5"/>
    <mergeCell ref="T5:T6"/>
    <mergeCell ref="K5:L5"/>
    <mergeCell ref="M5:N5"/>
  </mergeCells>
  <printOptions/>
  <pageMargins left="0.17" right="0.14" top="0.28" bottom="0.26" header="0.18" footer="0.1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29"/>
  <sheetViews>
    <sheetView zoomScalePageLayoutView="0" workbookViewId="0" topLeftCell="A14">
      <selection activeCell="R24" sqref="R24"/>
    </sheetView>
  </sheetViews>
  <sheetFormatPr defaultColWidth="9.140625" defaultRowHeight="21.75"/>
  <cols>
    <col min="1" max="1" width="9.00390625" style="311" customWidth="1"/>
    <col min="2" max="2" width="10.57421875" style="54" customWidth="1"/>
    <col min="3" max="3" width="9.421875" style="54" customWidth="1"/>
    <col min="4" max="4" width="4.7109375" style="54" customWidth="1"/>
    <col min="5" max="5" width="8.57421875" style="54" customWidth="1"/>
    <col min="6" max="6" width="10.00390625" style="54" customWidth="1"/>
    <col min="7" max="7" width="4.57421875" style="54" customWidth="1"/>
    <col min="8" max="8" width="4.7109375" style="54" customWidth="1"/>
    <col min="9" max="9" width="4.57421875" style="54" customWidth="1"/>
    <col min="10" max="10" width="4.421875" style="54" customWidth="1"/>
    <col min="11" max="11" width="8.57421875" style="54" customWidth="1"/>
    <col min="12" max="12" width="8.7109375" style="54" customWidth="1"/>
    <col min="13" max="13" width="8.57421875" style="54" customWidth="1"/>
    <col min="14" max="14" width="5.00390625" style="54" customWidth="1"/>
    <col min="15" max="15" width="9.7109375" style="54" customWidth="1"/>
    <col min="16" max="16" width="9.140625" style="54" customWidth="1"/>
    <col min="17" max="18" width="9.28125" style="54" customWidth="1"/>
    <col min="19" max="20" width="4.421875" style="54" customWidth="1"/>
    <col min="21" max="21" width="10.7109375" style="54" customWidth="1"/>
    <col min="22" max="16384" width="9.140625" style="54" customWidth="1"/>
  </cols>
  <sheetData>
    <row r="1" spans="1:21" ht="51.75">
      <c r="A1" s="251" t="s">
        <v>181</v>
      </c>
      <c r="B1" s="480" t="s">
        <v>182</v>
      </c>
      <c r="C1" s="483"/>
      <c r="D1" s="483" t="s">
        <v>128</v>
      </c>
      <c r="E1" s="483"/>
      <c r="F1" s="479" t="s">
        <v>129</v>
      </c>
      <c r="G1" s="480"/>
      <c r="H1" s="483" t="s">
        <v>130</v>
      </c>
      <c r="I1" s="483"/>
      <c r="J1" s="313" t="s">
        <v>131</v>
      </c>
      <c r="K1" s="479" t="s">
        <v>132</v>
      </c>
      <c r="L1" s="484"/>
      <c r="M1" s="480"/>
      <c r="N1" s="481" t="s">
        <v>133</v>
      </c>
      <c r="O1" s="482"/>
      <c r="P1" s="479" t="s">
        <v>134</v>
      </c>
      <c r="Q1" s="480"/>
      <c r="R1" s="481" t="s">
        <v>135</v>
      </c>
      <c r="S1" s="482"/>
      <c r="T1" s="263" t="s">
        <v>136</v>
      </c>
      <c r="U1" s="474" t="s">
        <v>48</v>
      </c>
    </row>
    <row r="2" spans="1:21" ht="27.75" customHeight="1">
      <c r="A2" s="234" t="s">
        <v>204</v>
      </c>
      <c r="B2" s="313" t="s">
        <v>184</v>
      </c>
      <c r="C2" s="313" t="s">
        <v>185</v>
      </c>
      <c r="D2" s="313" t="s">
        <v>186</v>
      </c>
      <c r="E2" s="313" t="s">
        <v>187</v>
      </c>
      <c r="F2" s="314" t="s">
        <v>189</v>
      </c>
      <c r="G2" s="314" t="s">
        <v>207</v>
      </c>
      <c r="H2" s="313" t="s">
        <v>190</v>
      </c>
      <c r="I2" s="313" t="s">
        <v>191</v>
      </c>
      <c r="J2" s="313" t="s">
        <v>192</v>
      </c>
      <c r="K2" s="313" t="s">
        <v>193</v>
      </c>
      <c r="L2" s="313" t="s">
        <v>194</v>
      </c>
      <c r="M2" s="313" t="s">
        <v>220</v>
      </c>
      <c r="N2" s="263" t="s">
        <v>195</v>
      </c>
      <c r="O2" s="263" t="s">
        <v>196</v>
      </c>
      <c r="P2" s="313" t="s">
        <v>197</v>
      </c>
      <c r="Q2" s="313" t="s">
        <v>198</v>
      </c>
      <c r="R2" s="263" t="s">
        <v>199</v>
      </c>
      <c r="S2" s="313" t="s">
        <v>200</v>
      </c>
      <c r="T2" s="263" t="s">
        <v>201</v>
      </c>
      <c r="U2" s="475"/>
    </row>
    <row r="3" spans="1:21" ht="18.75">
      <c r="A3" s="238">
        <v>5310000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5"/>
      <c r="U3" s="239"/>
    </row>
    <row r="4" spans="1:21" ht="18.75" customHeight="1">
      <c r="A4" s="239">
        <v>5310100</v>
      </c>
      <c r="B4" s="235">
        <v>428000</v>
      </c>
      <c r="C4" s="239" t="s">
        <v>125</v>
      </c>
      <c r="D4" s="239" t="s">
        <v>125</v>
      </c>
      <c r="E4" s="239" t="s">
        <v>125</v>
      </c>
      <c r="F4" s="239" t="s">
        <v>125</v>
      </c>
      <c r="G4" s="239" t="s">
        <v>125</v>
      </c>
      <c r="H4" s="239" t="s">
        <v>125</v>
      </c>
      <c r="I4" s="239" t="s">
        <v>125</v>
      </c>
      <c r="J4" s="239" t="s">
        <v>125</v>
      </c>
      <c r="K4" s="253">
        <v>150000</v>
      </c>
      <c r="L4" s="239" t="s">
        <v>125</v>
      </c>
      <c r="M4" s="239"/>
      <c r="N4" s="239" t="s">
        <v>125</v>
      </c>
      <c r="O4" s="239" t="s">
        <v>125</v>
      </c>
      <c r="P4" s="239" t="s">
        <v>125</v>
      </c>
      <c r="Q4" s="239" t="s">
        <v>125</v>
      </c>
      <c r="R4" s="239" t="s">
        <v>125</v>
      </c>
      <c r="S4" s="239" t="s">
        <v>125</v>
      </c>
      <c r="T4" s="239" t="s">
        <v>125</v>
      </c>
      <c r="U4" s="235">
        <f aca="true" t="shared" si="0" ref="U4:U10">SUM(B4:T4)</f>
        <v>578000</v>
      </c>
    </row>
    <row r="5" spans="1:21" ht="18.75">
      <c r="A5" s="239">
        <v>5310200</v>
      </c>
      <c r="B5" s="235" t="s">
        <v>125</v>
      </c>
      <c r="C5" s="254" t="s">
        <v>111</v>
      </c>
      <c r="D5" s="254" t="s">
        <v>111</v>
      </c>
      <c r="E5" s="254" t="s">
        <v>111</v>
      </c>
      <c r="F5" s="254" t="s">
        <v>111</v>
      </c>
      <c r="G5" s="254" t="s">
        <v>111</v>
      </c>
      <c r="H5" s="254" t="s">
        <v>111</v>
      </c>
      <c r="I5" s="254" t="s">
        <v>111</v>
      </c>
      <c r="J5" s="254" t="s">
        <v>111</v>
      </c>
      <c r="K5" s="254" t="s">
        <v>125</v>
      </c>
      <c r="L5" s="254" t="s">
        <v>111</v>
      </c>
      <c r="M5" s="254"/>
      <c r="N5" s="254" t="s">
        <v>111</v>
      </c>
      <c r="O5" s="254" t="s">
        <v>111</v>
      </c>
      <c r="P5" s="254" t="s">
        <v>111</v>
      </c>
      <c r="Q5" s="239" t="s">
        <v>125</v>
      </c>
      <c r="R5" s="239" t="s">
        <v>125</v>
      </c>
      <c r="S5" s="239" t="s">
        <v>125</v>
      </c>
      <c r="T5" s="235" t="s">
        <v>125</v>
      </c>
      <c r="U5" s="235">
        <f t="shared" si="0"/>
        <v>0</v>
      </c>
    </row>
    <row r="6" spans="1:21" ht="18.75">
      <c r="A6" s="239">
        <v>5310300</v>
      </c>
      <c r="B6" s="235">
        <v>3280</v>
      </c>
      <c r="C6" s="235">
        <v>5000</v>
      </c>
      <c r="D6" s="239" t="s">
        <v>125</v>
      </c>
      <c r="E6" s="239" t="s">
        <v>125</v>
      </c>
      <c r="F6" s="239" t="s">
        <v>125</v>
      </c>
      <c r="G6" s="239" t="s">
        <v>125</v>
      </c>
      <c r="H6" s="239" t="s">
        <v>125</v>
      </c>
      <c r="I6" s="239" t="s">
        <v>125</v>
      </c>
      <c r="J6" s="239" t="s">
        <v>125</v>
      </c>
      <c r="K6" s="235">
        <v>15000</v>
      </c>
      <c r="L6" s="239" t="s">
        <v>125</v>
      </c>
      <c r="M6" s="239"/>
      <c r="N6" s="239" t="s">
        <v>125</v>
      </c>
      <c r="O6" s="254" t="s">
        <v>111</v>
      </c>
      <c r="P6" s="239" t="s">
        <v>125</v>
      </c>
      <c r="Q6" s="239" t="s">
        <v>125</v>
      </c>
      <c r="R6" s="239" t="s">
        <v>125</v>
      </c>
      <c r="S6" s="239" t="s">
        <v>125</v>
      </c>
      <c r="T6" s="235" t="s">
        <v>125</v>
      </c>
      <c r="U6" s="235">
        <f t="shared" si="0"/>
        <v>23280</v>
      </c>
    </row>
    <row r="7" spans="1:21" ht="18.75">
      <c r="A7" s="239">
        <v>5310400</v>
      </c>
      <c r="B7" s="235">
        <v>49194</v>
      </c>
      <c r="C7" s="235">
        <v>25350</v>
      </c>
      <c r="D7" s="235" t="s">
        <v>111</v>
      </c>
      <c r="E7" s="235" t="s">
        <v>111</v>
      </c>
      <c r="F7" s="235" t="s">
        <v>111</v>
      </c>
      <c r="G7" s="235" t="s">
        <v>111</v>
      </c>
      <c r="H7" s="235" t="s">
        <v>111</v>
      </c>
      <c r="I7" s="235" t="s">
        <v>111</v>
      </c>
      <c r="J7" s="235" t="s">
        <v>111</v>
      </c>
      <c r="K7" s="235">
        <v>20200</v>
      </c>
      <c r="L7" s="239" t="s">
        <v>125</v>
      </c>
      <c r="M7" s="239"/>
      <c r="N7" s="239" t="s">
        <v>125</v>
      </c>
      <c r="O7" s="254" t="s">
        <v>111</v>
      </c>
      <c r="P7" s="239" t="s">
        <v>125</v>
      </c>
      <c r="Q7" s="239" t="s">
        <v>125</v>
      </c>
      <c r="R7" s="239" t="s">
        <v>125</v>
      </c>
      <c r="S7" s="239" t="s">
        <v>125</v>
      </c>
      <c r="T7" s="235" t="s">
        <v>125</v>
      </c>
      <c r="U7" s="235">
        <f t="shared" si="0"/>
        <v>94744</v>
      </c>
    </row>
    <row r="8" spans="1:21" ht="18.75">
      <c r="A8" s="239">
        <v>5310500</v>
      </c>
      <c r="B8" s="235">
        <v>45500</v>
      </c>
      <c r="C8" s="253">
        <v>1800</v>
      </c>
      <c r="D8" s="239" t="s">
        <v>125</v>
      </c>
      <c r="E8" s="239" t="s">
        <v>125</v>
      </c>
      <c r="F8" s="239" t="s">
        <v>125</v>
      </c>
      <c r="G8" s="239" t="s">
        <v>125</v>
      </c>
      <c r="H8" s="239" t="s">
        <v>125</v>
      </c>
      <c r="I8" s="239" t="s">
        <v>125</v>
      </c>
      <c r="J8" s="239" t="s">
        <v>125</v>
      </c>
      <c r="K8" s="235">
        <v>5000</v>
      </c>
      <c r="L8" s="239" t="s">
        <v>125</v>
      </c>
      <c r="M8" s="239"/>
      <c r="N8" s="239" t="s">
        <v>125</v>
      </c>
      <c r="O8" s="254" t="s">
        <v>111</v>
      </c>
      <c r="P8" s="239" t="s">
        <v>125</v>
      </c>
      <c r="Q8" s="239" t="s">
        <v>125</v>
      </c>
      <c r="R8" s="239" t="s">
        <v>125</v>
      </c>
      <c r="S8" s="239" t="s">
        <v>125</v>
      </c>
      <c r="T8" s="235" t="s">
        <v>125</v>
      </c>
      <c r="U8" s="235">
        <f t="shared" si="0"/>
        <v>52300</v>
      </c>
    </row>
    <row r="9" spans="1:21" ht="18.75">
      <c r="A9" s="239">
        <v>5310700</v>
      </c>
      <c r="B9" s="235" t="s">
        <v>111</v>
      </c>
      <c r="C9" s="235" t="s">
        <v>111</v>
      </c>
      <c r="D9" s="235" t="s">
        <v>125</v>
      </c>
      <c r="E9" s="235" t="s">
        <v>125</v>
      </c>
      <c r="F9" s="235" t="s">
        <v>125</v>
      </c>
      <c r="G9" s="235" t="s">
        <v>125</v>
      </c>
      <c r="H9" s="235" t="s">
        <v>125</v>
      </c>
      <c r="I9" s="235" t="s">
        <v>125</v>
      </c>
      <c r="J9" s="239" t="s">
        <v>125</v>
      </c>
      <c r="K9" s="235" t="s">
        <v>125</v>
      </c>
      <c r="L9" s="239" t="s">
        <v>125</v>
      </c>
      <c r="M9" s="239"/>
      <c r="N9" s="239" t="s">
        <v>125</v>
      </c>
      <c r="O9" s="254" t="s">
        <v>111</v>
      </c>
      <c r="P9" s="239" t="s">
        <v>125</v>
      </c>
      <c r="Q9" s="239" t="s">
        <v>125</v>
      </c>
      <c r="R9" s="239" t="s">
        <v>125</v>
      </c>
      <c r="S9" s="239" t="s">
        <v>125</v>
      </c>
      <c r="T9" s="235" t="s">
        <v>125</v>
      </c>
      <c r="U9" s="235">
        <f t="shared" si="0"/>
        <v>0</v>
      </c>
    </row>
    <row r="10" spans="1:21" ht="18.75" customHeight="1" thickBot="1">
      <c r="A10" s="245" t="s">
        <v>202</v>
      </c>
      <c r="B10" s="332">
        <f>SUM(B4:B9)</f>
        <v>525974</v>
      </c>
      <c r="C10" s="332">
        <f>SUM(C4:C9)</f>
        <v>32150</v>
      </c>
      <c r="D10" s="317" t="s">
        <v>125</v>
      </c>
      <c r="E10" s="317" t="s">
        <v>125</v>
      </c>
      <c r="F10" s="317" t="s">
        <v>125</v>
      </c>
      <c r="G10" s="317" t="s">
        <v>125</v>
      </c>
      <c r="H10" s="317" t="s">
        <v>125</v>
      </c>
      <c r="I10" s="317" t="s">
        <v>125</v>
      </c>
      <c r="J10" s="317" t="s">
        <v>125</v>
      </c>
      <c r="K10" s="332">
        <f>SUM(K4:K9)</f>
        <v>190200</v>
      </c>
      <c r="L10" s="319" t="s">
        <v>125</v>
      </c>
      <c r="M10" s="319"/>
      <c r="N10" s="319" t="s">
        <v>125</v>
      </c>
      <c r="O10" s="320" t="s">
        <v>111</v>
      </c>
      <c r="P10" s="319" t="s">
        <v>125</v>
      </c>
      <c r="Q10" s="319" t="s">
        <v>125</v>
      </c>
      <c r="R10" s="319" t="s">
        <v>125</v>
      </c>
      <c r="S10" s="319" t="s">
        <v>125</v>
      </c>
      <c r="T10" s="317" t="s">
        <v>125</v>
      </c>
      <c r="U10" s="317">
        <f t="shared" si="0"/>
        <v>748324</v>
      </c>
    </row>
    <row r="11" spans="1:21" ht="19.5" thickTop="1">
      <c r="A11" s="243">
        <v>5320000</v>
      </c>
      <c r="B11" s="234"/>
      <c r="C11" s="234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29"/>
      <c r="T11" s="258" t="s">
        <v>125</v>
      </c>
      <c r="U11" s="229"/>
    </row>
    <row r="12" spans="1:21" ht="18.75" customHeight="1">
      <c r="A12" s="239">
        <v>5320100</v>
      </c>
      <c r="B12" s="235">
        <f>233000+136939</f>
        <v>369939</v>
      </c>
      <c r="C12" s="235">
        <v>72316</v>
      </c>
      <c r="D12" s="235" t="s">
        <v>125</v>
      </c>
      <c r="E12" s="235" t="s">
        <v>125</v>
      </c>
      <c r="F12" s="239" t="s">
        <v>125</v>
      </c>
      <c r="G12" s="239" t="s">
        <v>125</v>
      </c>
      <c r="H12" s="239" t="s">
        <v>125</v>
      </c>
      <c r="I12" s="239" t="s">
        <v>125</v>
      </c>
      <c r="J12" s="239" t="s">
        <v>125</v>
      </c>
      <c r="K12" s="255">
        <f>106000+241000</f>
        <v>347000</v>
      </c>
      <c r="L12" s="239" t="s">
        <v>125</v>
      </c>
      <c r="M12" s="239"/>
      <c r="N12" s="259" t="s">
        <v>125</v>
      </c>
      <c r="O12" s="259" t="s">
        <v>125</v>
      </c>
      <c r="P12" s="239" t="s">
        <v>125</v>
      </c>
      <c r="Q12" s="239" t="s">
        <v>111</v>
      </c>
      <c r="R12" s="239" t="s">
        <v>125</v>
      </c>
      <c r="S12" s="239" t="s">
        <v>125</v>
      </c>
      <c r="T12" s="235" t="s">
        <v>125</v>
      </c>
      <c r="U12" s="295">
        <f>SUM(B12:T12)</f>
        <v>789255</v>
      </c>
    </row>
    <row r="13" spans="1:21" ht="18.75" customHeight="1">
      <c r="A13" s="239">
        <v>5320200</v>
      </c>
      <c r="B13" s="235">
        <v>44130</v>
      </c>
      <c r="C13" s="235" t="s">
        <v>125</v>
      </c>
      <c r="D13" s="235" t="s">
        <v>125</v>
      </c>
      <c r="E13" s="235" t="s">
        <v>125</v>
      </c>
      <c r="F13" s="239" t="s">
        <v>125</v>
      </c>
      <c r="G13" s="239" t="s">
        <v>125</v>
      </c>
      <c r="H13" s="239" t="s">
        <v>125</v>
      </c>
      <c r="I13" s="239" t="s">
        <v>125</v>
      </c>
      <c r="J13" s="256" t="s">
        <v>125</v>
      </c>
      <c r="K13" s="235" t="s">
        <v>125</v>
      </c>
      <c r="L13" s="260" t="s">
        <v>125</v>
      </c>
      <c r="M13" s="260"/>
      <c r="N13" s="239" t="s">
        <v>125</v>
      </c>
      <c r="O13" s="259" t="s">
        <v>125</v>
      </c>
      <c r="P13" s="239" t="s">
        <v>125</v>
      </c>
      <c r="Q13" s="239" t="s">
        <v>111</v>
      </c>
      <c r="R13" s="239" t="s">
        <v>125</v>
      </c>
      <c r="S13" s="234" t="s">
        <v>125</v>
      </c>
      <c r="T13" s="230" t="s">
        <v>111</v>
      </c>
      <c r="U13" s="295">
        <f>SUM(B13:T13)</f>
        <v>44130</v>
      </c>
    </row>
    <row r="14" spans="1:21" ht="18.75" customHeight="1">
      <c r="A14" s="239">
        <v>5320300</v>
      </c>
      <c r="B14" s="261">
        <f>2650+148377+4328+12800+100000+40000+47480+40000</f>
        <v>395635</v>
      </c>
      <c r="C14" s="235">
        <f>12128+45000+208200</f>
        <v>265328</v>
      </c>
      <c r="D14" s="235" t="s">
        <v>125</v>
      </c>
      <c r="E14" s="235">
        <v>132010</v>
      </c>
      <c r="F14" s="235">
        <f>122500+131760</f>
        <v>254260</v>
      </c>
      <c r="G14" s="296" t="s">
        <v>125</v>
      </c>
      <c r="H14" s="239" t="s">
        <v>125</v>
      </c>
      <c r="I14" s="239" t="s">
        <v>125</v>
      </c>
      <c r="J14" s="259" t="s">
        <v>125</v>
      </c>
      <c r="K14" s="230">
        <v>50000</v>
      </c>
      <c r="L14" s="239" t="s">
        <v>125</v>
      </c>
      <c r="M14" s="235"/>
      <c r="N14" s="259" t="s">
        <v>125</v>
      </c>
      <c r="O14" s="259">
        <v>78000</v>
      </c>
      <c r="P14" s="235">
        <v>562900</v>
      </c>
      <c r="Q14" s="259">
        <v>1200</v>
      </c>
      <c r="R14" s="239"/>
      <c r="S14" s="239" t="s">
        <v>125</v>
      </c>
      <c r="T14" s="235" t="s">
        <v>125</v>
      </c>
      <c r="U14" s="295">
        <f>SUM(B14:T14)</f>
        <v>1739333</v>
      </c>
    </row>
    <row r="15" spans="1:21" ht="18.75">
      <c r="A15" s="239">
        <v>5320400</v>
      </c>
      <c r="B15" s="235">
        <v>33978.71</v>
      </c>
      <c r="C15" s="235">
        <v>8520</v>
      </c>
      <c r="D15" s="235" t="s">
        <v>125</v>
      </c>
      <c r="E15" s="235" t="s">
        <v>111</v>
      </c>
      <c r="F15" s="235" t="s">
        <v>111</v>
      </c>
      <c r="G15" s="235" t="s">
        <v>111</v>
      </c>
      <c r="H15" s="239" t="s">
        <v>125</v>
      </c>
      <c r="I15" s="239" t="s">
        <v>125</v>
      </c>
      <c r="J15" s="235" t="s">
        <v>111</v>
      </c>
      <c r="K15" s="235">
        <v>23640</v>
      </c>
      <c r="L15" s="239" t="s">
        <v>125</v>
      </c>
      <c r="M15" s="239"/>
      <c r="N15" s="259" t="s">
        <v>125</v>
      </c>
      <c r="O15" s="259" t="s">
        <v>125</v>
      </c>
      <c r="P15" s="263" t="s">
        <v>111</v>
      </c>
      <c r="Q15" s="264" t="s">
        <v>111</v>
      </c>
      <c r="R15" s="239" t="s">
        <v>125</v>
      </c>
      <c r="S15" s="265" t="s">
        <v>125</v>
      </c>
      <c r="T15" s="235" t="s">
        <v>125</v>
      </c>
      <c r="U15" s="295">
        <f>SUM(B15:T15)</f>
        <v>66138.70999999999</v>
      </c>
    </row>
    <row r="16" spans="1:21" ht="18.75" customHeight="1" thickBot="1">
      <c r="A16" s="245" t="s">
        <v>202</v>
      </c>
      <c r="B16" s="332">
        <f>SUM(B12:B15)</f>
        <v>843682.71</v>
      </c>
      <c r="C16" s="332">
        <f>SUM(C12:C15)</f>
        <v>346164</v>
      </c>
      <c r="D16" s="317" t="s">
        <v>125</v>
      </c>
      <c r="E16" s="332">
        <f>SUM(E12:E15)</f>
        <v>132010</v>
      </c>
      <c r="F16" s="332">
        <f>SUM(F12:F15)</f>
        <v>254260</v>
      </c>
      <c r="G16" s="317" t="s">
        <v>125</v>
      </c>
      <c r="H16" s="317" t="s">
        <v>125</v>
      </c>
      <c r="I16" s="317" t="s">
        <v>125</v>
      </c>
      <c r="J16" s="317"/>
      <c r="K16" s="332">
        <f>SUM(K12:K15)</f>
        <v>420640</v>
      </c>
      <c r="L16" s="317" t="s">
        <v>125</v>
      </c>
      <c r="M16" s="332"/>
      <c r="N16" s="317" t="s">
        <v>125</v>
      </c>
      <c r="O16" s="332">
        <f>SUM(O14:O15)</f>
        <v>78000</v>
      </c>
      <c r="P16" s="332">
        <f>SUM(P12:P15)</f>
        <v>562900</v>
      </c>
      <c r="Q16" s="332">
        <f>SUM(Q12:Q15)</f>
        <v>1200</v>
      </c>
      <c r="R16" s="319" t="s">
        <v>125</v>
      </c>
      <c r="S16" s="321" t="s">
        <v>125</v>
      </c>
      <c r="T16" s="317" t="s">
        <v>125</v>
      </c>
      <c r="U16" s="322">
        <f>SUM(B16:T16)</f>
        <v>2638856.71</v>
      </c>
    </row>
    <row r="17" spans="1:21" ht="19.5" thickTop="1">
      <c r="A17" s="243">
        <v>5330000</v>
      </c>
      <c r="B17" s="234"/>
      <c r="C17" s="234"/>
      <c r="D17" s="234"/>
      <c r="E17" s="234"/>
      <c r="F17" s="234"/>
      <c r="G17" s="234"/>
      <c r="H17" s="234"/>
      <c r="I17" s="234"/>
      <c r="J17" s="234"/>
      <c r="K17" s="230"/>
      <c r="L17" s="234"/>
      <c r="M17" s="234"/>
      <c r="N17" s="234"/>
      <c r="O17" s="234"/>
      <c r="P17" s="250" t="s">
        <v>126</v>
      </c>
      <c r="Q17" s="234"/>
      <c r="R17" s="234"/>
      <c r="S17" s="234"/>
      <c r="T17" s="234"/>
      <c r="U17" s="234"/>
    </row>
    <row r="18" spans="1:21" ht="18.75">
      <c r="A18" s="239">
        <v>5330100</v>
      </c>
      <c r="B18" s="235">
        <f>4170+89086</f>
        <v>93256</v>
      </c>
      <c r="C18" s="235">
        <v>13940</v>
      </c>
      <c r="D18" s="235" t="s">
        <v>125</v>
      </c>
      <c r="E18" s="235" t="s">
        <v>125</v>
      </c>
      <c r="F18" s="239" t="s">
        <v>125</v>
      </c>
      <c r="G18" s="239" t="s">
        <v>125</v>
      </c>
      <c r="H18" s="239" t="s">
        <v>125</v>
      </c>
      <c r="I18" s="239" t="s">
        <v>125</v>
      </c>
      <c r="J18" s="239" t="s">
        <v>125</v>
      </c>
      <c r="K18" s="235">
        <v>18740</v>
      </c>
      <c r="L18" s="235" t="s">
        <v>111</v>
      </c>
      <c r="M18" s="235"/>
      <c r="N18" s="239" t="s">
        <v>125</v>
      </c>
      <c r="O18" s="239" t="s">
        <v>125</v>
      </c>
      <c r="P18" s="239" t="s">
        <v>125</v>
      </c>
      <c r="Q18" s="239" t="s">
        <v>125</v>
      </c>
      <c r="R18" s="239" t="s">
        <v>125</v>
      </c>
      <c r="S18" s="239" t="s">
        <v>125</v>
      </c>
      <c r="T18" s="239" t="s">
        <v>125</v>
      </c>
      <c r="U18" s="235">
        <f>SUM(B18:T18)</f>
        <v>125936</v>
      </c>
    </row>
    <row r="19" spans="1:21" ht="18.75" customHeight="1">
      <c r="A19" s="239">
        <v>5330200</v>
      </c>
      <c r="B19" s="235" t="s">
        <v>125</v>
      </c>
      <c r="C19" s="235" t="s">
        <v>125</v>
      </c>
      <c r="D19" s="235" t="s">
        <v>125</v>
      </c>
      <c r="E19" s="235" t="s">
        <v>125</v>
      </c>
      <c r="F19" s="239" t="s">
        <v>111</v>
      </c>
      <c r="G19" s="239" t="s">
        <v>111</v>
      </c>
      <c r="H19" s="239" t="s">
        <v>125</v>
      </c>
      <c r="I19" s="239" t="s">
        <v>125</v>
      </c>
      <c r="J19" s="239" t="s">
        <v>111</v>
      </c>
      <c r="K19" s="235" t="s">
        <v>125</v>
      </c>
      <c r="L19" s="235">
        <v>150000</v>
      </c>
      <c r="M19" s="235"/>
      <c r="N19" s="239" t="s">
        <v>125</v>
      </c>
      <c r="O19" s="239" t="s">
        <v>125</v>
      </c>
      <c r="P19" s="239" t="s">
        <v>125</v>
      </c>
      <c r="Q19" s="239" t="s">
        <v>125</v>
      </c>
      <c r="R19" s="239" t="s">
        <v>111</v>
      </c>
      <c r="S19" s="239" t="s">
        <v>125</v>
      </c>
      <c r="T19" s="239" t="s">
        <v>125</v>
      </c>
      <c r="U19" s="235">
        <f aca="true" t="shared" si="1" ref="U19:U28">SUM(B19:T19)</f>
        <v>150000</v>
      </c>
    </row>
    <row r="20" spans="1:21" ht="18.75">
      <c r="A20" s="239">
        <v>5330300</v>
      </c>
      <c r="B20" s="235">
        <v>37035</v>
      </c>
      <c r="C20" s="239" t="s">
        <v>125</v>
      </c>
      <c r="D20" s="235" t="s">
        <v>125</v>
      </c>
      <c r="E20" s="235" t="s">
        <v>125</v>
      </c>
      <c r="F20" s="239" t="s">
        <v>125</v>
      </c>
      <c r="G20" s="239" t="s">
        <v>125</v>
      </c>
      <c r="H20" s="239" t="s">
        <v>125</v>
      </c>
      <c r="I20" s="239" t="s">
        <v>125</v>
      </c>
      <c r="J20" s="239" t="s">
        <v>125</v>
      </c>
      <c r="K20" s="235" t="s">
        <v>125</v>
      </c>
      <c r="L20" s="239" t="s">
        <v>125</v>
      </c>
      <c r="M20" s="290"/>
      <c r="N20" s="239" t="s">
        <v>125</v>
      </c>
      <c r="O20" s="239" t="s">
        <v>125</v>
      </c>
      <c r="P20" s="239" t="s">
        <v>125</v>
      </c>
      <c r="Q20" s="239" t="s">
        <v>125</v>
      </c>
      <c r="R20" s="239" t="s">
        <v>125</v>
      </c>
      <c r="S20" s="239" t="s">
        <v>125</v>
      </c>
      <c r="T20" s="239" t="s">
        <v>125</v>
      </c>
      <c r="U20" s="235">
        <f t="shared" si="1"/>
        <v>37035</v>
      </c>
    </row>
    <row r="21" spans="1:21" ht="18.75" customHeight="1">
      <c r="A21" s="239">
        <v>5330400</v>
      </c>
      <c r="B21" s="235" t="s">
        <v>111</v>
      </c>
      <c r="C21" s="239" t="s">
        <v>125</v>
      </c>
      <c r="D21" s="235" t="s">
        <v>125</v>
      </c>
      <c r="E21" s="235" t="s">
        <v>125</v>
      </c>
      <c r="F21" s="235">
        <v>728757</v>
      </c>
      <c r="G21" s="259" t="s">
        <v>125</v>
      </c>
      <c r="H21" s="239" t="s">
        <v>125</v>
      </c>
      <c r="I21" s="239" t="s">
        <v>125</v>
      </c>
      <c r="J21" s="239" t="s">
        <v>125</v>
      </c>
      <c r="K21" s="239" t="s">
        <v>125</v>
      </c>
      <c r="L21" s="239" t="s">
        <v>125</v>
      </c>
      <c r="M21" s="239"/>
      <c r="N21" s="239" t="s">
        <v>125</v>
      </c>
      <c r="O21" s="239" t="s">
        <v>125</v>
      </c>
      <c r="P21" s="239" t="s">
        <v>125</v>
      </c>
      <c r="Q21" s="239" t="s">
        <v>125</v>
      </c>
      <c r="R21" s="239" t="s">
        <v>125</v>
      </c>
      <c r="S21" s="239" t="s">
        <v>125</v>
      </c>
      <c r="T21" s="239" t="s">
        <v>125</v>
      </c>
      <c r="U21" s="235">
        <f t="shared" si="1"/>
        <v>728757</v>
      </c>
    </row>
    <row r="22" spans="1:21" ht="18.75">
      <c r="A22" s="239">
        <v>5330500</v>
      </c>
      <c r="B22" s="235" t="s">
        <v>111</v>
      </c>
      <c r="C22" s="239" t="s">
        <v>125</v>
      </c>
      <c r="D22" s="235" t="s">
        <v>125</v>
      </c>
      <c r="E22" s="235" t="s">
        <v>125</v>
      </c>
      <c r="F22" s="239" t="s">
        <v>125</v>
      </c>
      <c r="G22" s="239" t="s">
        <v>125</v>
      </c>
      <c r="H22" s="239" t="s">
        <v>125</v>
      </c>
      <c r="I22" s="239" t="s">
        <v>125</v>
      </c>
      <c r="J22" s="239" t="s">
        <v>125</v>
      </c>
      <c r="K22" s="239" t="s">
        <v>125</v>
      </c>
      <c r="L22" s="239" t="s">
        <v>125</v>
      </c>
      <c r="M22" s="239"/>
      <c r="N22" s="235" t="s">
        <v>125</v>
      </c>
      <c r="O22" s="239" t="s">
        <v>125</v>
      </c>
      <c r="P22" s="239" t="s">
        <v>125</v>
      </c>
      <c r="Q22" s="239" t="s">
        <v>125</v>
      </c>
      <c r="R22" s="235" t="s">
        <v>111</v>
      </c>
      <c r="S22" s="239" t="s">
        <v>125</v>
      </c>
      <c r="T22" s="239" t="s">
        <v>125</v>
      </c>
      <c r="U22" s="235">
        <f t="shared" si="1"/>
        <v>0</v>
      </c>
    </row>
    <row r="23" spans="1:21" ht="18.75" customHeight="1">
      <c r="A23" s="239">
        <v>5330600</v>
      </c>
      <c r="B23" s="235" t="s">
        <v>125</v>
      </c>
      <c r="C23" s="235" t="s">
        <v>125</v>
      </c>
      <c r="D23" s="235" t="s">
        <v>125</v>
      </c>
      <c r="E23" s="235" t="s">
        <v>125</v>
      </c>
      <c r="F23" s="235" t="s">
        <v>125</v>
      </c>
      <c r="G23" s="235" t="s">
        <v>125</v>
      </c>
      <c r="H23" s="239" t="s">
        <v>125</v>
      </c>
      <c r="I23" s="239" t="s">
        <v>125</v>
      </c>
      <c r="J23" s="235" t="s">
        <v>125</v>
      </c>
      <c r="K23" s="235" t="s">
        <v>125</v>
      </c>
      <c r="L23" s="235">
        <v>556932.5</v>
      </c>
      <c r="M23" s="235"/>
      <c r="N23" s="235" t="s">
        <v>125</v>
      </c>
      <c r="O23" s="239" t="s">
        <v>125</v>
      </c>
      <c r="P23" s="235" t="s">
        <v>125</v>
      </c>
      <c r="Q23" s="239" t="s">
        <v>125</v>
      </c>
      <c r="R23" s="239" t="s">
        <v>125</v>
      </c>
      <c r="S23" s="239" t="s">
        <v>125</v>
      </c>
      <c r="T23" s="239" t="s">
        <v>125</v>
      </c>
      <c r="U23" s="235">
        <f t="shared" si="1"/>
        <v>556932.5</v>
      </c>
    </row>
    <row r="24" spans="1:21" ht="18.75">
      <c r="A24" s="239">
        <v>5330800</v>
      </c>
      <c r="B24" s="235">
        <v>110730</v>
      </c>
      <c r="C24" s="239" t="s">
        <v>125</v>
      </c>
      <c r="D24" s="235" t="s">
        <v>125</v>
      </c>
      <c r="E24" s="235" t="s">
        <v>125</v>
      </c>
      <c r="F24" s="239" t="s">
        <v>125</v>
      </c>
      <c r="G24" s="239" t="s">
        <v>125</v>
      </c>
      <c r="H24" s="239" t="s">
        <v>125</v>
      </c>
      <c r="I24" s="235" t="s">
        <v>111</v>
      </c>
      <c r="J24" s="239"/>
      <c r="K24" s="239" t="s">
        <v>125</v>
      </c>
      <c r="L24" s="239" t="s">
        <v>125</v>
      </c>
      <c r="M24" s="239"/>
      <c r="N24" s="239" t="s">
        <v>125</v>
      </c>
      <c r="O24" s="239" t="s">
        <v>125</v>
      </c>
      <c r="P24" s="235" t="s">
        <v>125</v>
      </c>
      <c r="Q24" s="239" t="s">
        <v>125</v>
      </c>
      <c r="R24" s="259">
        <v>600000</v>
      </c>
      <c r="S24" s="239" t="s">
        <v>125</v>
      </c>
      <c r="T24" s="239" t="s">
        <v>125</v>
      </c>
      <c r="U24" s="235">
        <f t="shared" si="1"/>
        <v>710730</v>
      </c>
    </row>
    <row r="25" spans="1:21" ht="18.75">
      <c r="A25" s="239">
        <v>5330900</v>
      </c>
      <c r="B25" s="235" t="s">
        <v>125</v>
      </c>
      <c r="C25" s="235" t="s">
        <v>125</v>
      </c>
      <c r="D25" s="235" t="s">
        <v>125</v>
      </c>
      <c r="E25" s="235" t="s">
        <v>125</v>
      </c>
      <c r="F25" s="235" t="s">
        <v>125</v>
      </c>
      <c r="G25" s="235" t="s">
        <v>125</v>
      </c>
      <c r="H25" s="239" t="s">
        <v>125</v>
      </c>
      <c r="I25" s="259" t="s">
        <v>125</v>
      </c>
      <c r="J25" s="235" t="s">
        <v>125</v>
      </c>
      <c r="K25" s="235" t="s">
        <v>125</v>
      </c>
      <c r="L25" s="235">
        <v>30000</v>
      </c>
      <c r="M25" s="235"/>
      <c r="N25" s="235" t="s">
        <v>125</v>
      </c>
      <c r="O25" s="239" t="s">
        <v>125</v>
      </c>
      <c r="P25" s="235" t="s">
        <v>111</v>
      </c>
      <c r="Q25" s="235" t="s">
        <v>125</v>
      </c>
      <c r="R25" s="235" t="s">
        <v>125</v>
      </c>
      <c r="S25" s="235" t="s">
        <v>125</v>
      </c>
      <c r="T25" s="239" t="s">
        <v>125</v>
      </c>
      <c r="U25" s="235">
        <f t="shared" si="1"/>
        <v>30000</v>
      </c>
    </row>
    <row r="26" spans="1:21" ht="18.75">
      <c r="A26" s="239">
        <v>5331100</v>
      </c>
      <c r="B26" s="235" t="s">
        <v>125</v>
      </c>
      <c r="C26" s="235"/>
      <c r="D26" s="235" t="s">
        <v>125</v>
      </c>
      <c r="E26" s="235" t="s">
        <v>125</v>
      </c>
      <c r="F26" s="239" t="s">
        <v>125</v>
      </c>
      <c r="G26" s="239" t="s">
        <v>125</v>
      </c>
      <c r="H26" s="239" t="s">
        <v>125</v>
      </c>
      <c r="I26" s="239" t="s">
        <v>125</v>
      </c>
      <c r="J26" s="239" t="s">
        <v>125</v>
      </c>
      <c r="K26" s="235" t="s">
        <v>125</v>
      </c>
      <c r="L26" s="239" t="s">
        <v>125</v>
      </c>
      <c r="M26" s="239"/>
      <c r="N26" s="239" t="s">
        <v>125</v>
      </c>
      <c r="O26" s="239" t="s">
        <v>125</v>
      </c>
      <c r="P26" s="239" t="s">
        <v>125</v>
      </c>
      <c r="Q26" s="239" t="s">
        <v>125</v>
      </c>
      <c r="R26" s="239" t="s">
        <v>125</v>
      </c>
      <c r="S26" s="235" t="s">
        <v>111</v>
      </c>
      <c r="T26" s="239" t="s">
        <v>125</v>
      </c>
      <c r="U26" s="235">
        <f t="shared" si="1"/>
        <v>0</v>
      </c>
    </row>
    <row r="27" spans="1:21" ht="18.75">
      <c r="A27" s="239">
        <v>5331300</v>
      </c>
      <c r="B27" s="235" t="s">
        <v>125</v>
      </c>
      <c r="C27" s="235" t="s">
        <v>125</v>
      </c>
      <c r="D27" s="235" t="s">
        <v>125</v>
      </c>
      <c r="E27" s="235" t="s">
        <v>125</v>
      </c>
      <c r="F27" s="235" t="s">
        <v>125</v>
      </c>
      <c r="G27" s="235" t="s">
        <v>111</v>
      </c>
      <c r="H27" s="239" t="s">
        <v>125</v>
      </c>
      <c r="I27" s="239" t="s">
        <v>125</v>
      </c>
      <c r="J27" s="239" t="s">
        <v>125</v>
      </c>
      <c r="K27" s="239" t="s">
        <v>125</v>
      </c>
      <c r="L27" s="239" t="s">
        <v>125</v>
      </c>
      <c r="M27" s="239"/>
      <c r="N27" s="239" t="s">
        <v>125</v>
      </c>
      <c r="O27" s="239" t="s">
        <v>125</v>
      </c>
      <c r="P27" s="259">
        <v>20000</v>
      </c>
      <c r="Q27" s="259" t="s">
        <v>125</v>
      </c>
      <c r="R27" s="259" t="s">
        <v>125</v>
      </c>
      <c r="S27" s="235" t="s">
        <v>125</v>
      </c>
      <c r="T27" s="239" t="s">
        <v>125</v>
      </c>
      <c r="U27" s="235">
        <f t="shared" si="1"/>
        <v>20000</v>
      </c>
    </row>
    <row r="28" spans="1:21" ht="18.75">
      <c r="A28" s="239">
        <v>5331400</v>
      </c>
      <c r="B28" s="235">
        <v>24965</v>
      </c>
      <c r="C28" s="259">
        <v>18410</v>
      </c>
      <c r="D28" s="235" t="s">
        <v>125</v>
      </c>
      <c r="E28" s="235" t="s">
        <v>125</v>
      </c>
      <c r="F28" s="235" t="s">
        <v>125</v>
      </c>
      <c r="G28" s="235" t="s">
        <v>125</v>
      </c>
      <c r="H28" s="239" t="s">
        <v>125</v>
      </c>
      <c r="I28" s="239" t="s">
        <v>125</v>
      </c>
      <c r="J28" s="239" t="s">
        <v>125</v>
      </c>
      <c r="K28" s="235">
        <v>40000</v>
      </c>
      <c r="L28" s="239" t="s">
        <v>125</v>
      </c>
      <c r="M28" s="239"/>
      <c r="N28" s="239" t="s">
        <v>125</v>
      </c>
      <c r="O28" s="239" t="s">
        <v>125</v>
      </c>
      <c r="P28" s="239" t="s">
        <v>125</v>
      </c>
      <c r="Q28" s="239" t="s">
        <v>125</v>
      </c>
      <c r="R28" s="239" t="s">
        <v>125</v>
      </c>
      <c r="S28" s="235" t="s">
        <v>125</v>
      </c>
      <c r="T28" s="239" t="s">
        <v>125</v>
      </c>
      <c r="U28" s="235">
        <f t="shared" si="1"/>
        <v>83375</v>
      </c>
    </row>
    <row r="29" spans="1:21" ht="24.75" customHeight="1" thickBot="1">
      <c r="A29" s="245" t="s">
        <v>202</v>
      </c>
      <c r="B29" s="332">
        <f>SUM(B18:B28)</f>
        <v>265986</v>
      </c>
      <c r="C29" s="333">
        <f>SUM(C18:C28)</f>
        <v>32350</v>
      </c>
      <c r="D29" s="317" t="s">
        <v>125</v>
      </c>
      <c r="E29" s="317" t="s">
        <v>125</v>
      </c>
      <c r="F29" s="332">
        <f>SUM(F18:F28)</f>
        <v>728757</v>
      </c>
      <c r="G29" s="317" t="s">
        <v>125</v>
      </c>
      <c r="H29" s="319" t="s">
        <v>125</v>
      </c>
      <c r="I29" s="323" t="s">
        <v>125</v>
      </c>
      <c r="J29" s="317" t="s">
        <v>125</v>
      </c>
      <c r="K29" s="332">
        <f>SUM(K18:K28)</f>
        <v>58740</v>
      </c>
      <c r="L29" s="332">
        <f>SUM(L18:L28)</f>
        <v>736932.5</v>
      </c>
      <c r="M29" s="317"/>
      <c r="N29" s="317" t="s">
        <v>125</v>
      </c>
      <c r="O29" s="319" t="s">
        <v>125</v>
      </c>
      <c r="P29" s="332">
        <f>SUM(P18:P28)</f>
        <v>20000</v>
      </c>
      <c r="Q29" s="317" t="s">
        <v>125</v>
      </c>
      <c r="R29" s="332">
        <f>SUM(R18:R27)</f>
        <v>600000</v>
      </c>
      <c r="S29" s="317" t="s">
        <v>125</v>
      </c>
      <c r="T29" s="317" t="s">
        <v>125</v>
      </c>
      <c r="U29" s="317">
        <f>SUM(B29:T29)</f>
        <v>2442765.5</v>
      </c>
    </row>
    <row r="30" ht="19.5" thickTop="1"/>
  </sheetData>
  <sheetProtection/>
  <mergeCells count="9">
    <mergeCell ref="P1:Q1"/>
    <mergeCell ref="R1:S1"/>
    <mergeCell ref="U1:U2"/>
    <mergeCell ref="B1:C1"/>
    <mergeCell ref="D1:E1"/>
    <mergeCell ref="F1:G1"/>
    <mergeCell ref="H1:I1"/>
    <mergeCell ref="K1:M1"/>
    <mergeCell ref="N1:O1"/>
  </mergeCells>
  <printOptions/>
  <pageMargins left="0.16" right="0.15" top="0.4" bottom="0.23" header="0.31496062992125984" footer="0.14"/>
  <pageSetup horizontalDpi="600" verticalDpi="600" orientation="landscape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30"/>
  <sheetViews>
    <sheetView zoomScale="90" zoomScaleNormal="90" zoomScalePageLayoutView="0" workbookViewId="0" topLeftCell="A13">
      <selection activeCell="Q13" sqref="Q13"/>
    </sheetView>
  </sheetViews>
  <sheetFormatPr defaultColWidth="9.140625" defaultRowHeight="21.75"/>
  <cols>
    <col min="1" max="1" width="9.140625" style="54" customWidth="1"/>
    <col min="2" max="2" width="9.28125" style="54" bestFit="1" customWidth="1"/>
    <col min="3" max="3" width="5.28125" style="54" customWidth="1"/>
    <col min="4" max="4" width="5.7109375" style="54" customWidth="1"/>
    <col min="5" max="5" width="8.00390625" style="54" customWidth="1"/>
    <col min="6" max="6" width="10.00390625" style="54" bestFit="1" customWidth="1"/>
    <col min="7" max="7" width="8.00390625" style="54" customWidth="1"/>
    <col min="8" max="8" width="7.421875" style="54" customWidth="1"/>
    <col min="9" max="9" width="5.140625" style="54" customWidth="1"/>
    <col min="10" max="10" width="6.57421875" style="54" customWidth="1"/>
    <col min="11" max="11" width="8.140625" style="54" customWidth="1"/>
    <col min="12" max="12" width="10.00390625" style="54" bestFit="1" customWidth="1"/>
    <col min="13" max="13" width="5.00390625" style="54" customWidth="1"/>
    <col min="14" max="14" width="5.421875" style="54" customWidth="1"/>
    <col min="15" max="15" width="9.57421875" style="54" bestFit="1" customWidth="1"/>
    <col min="16" max="16" width="5.421875" style="54" customWidth="1"/>
    <col min="17" max="17" width="9.28125" style="54" bestFit="1" customWidth="1"/>
    <col min="18" max="18" width="5.00390625" style="54" customWidth="1"/>
    <col min="19" max="19" width="8.8515625" style="54" customWidth="1"/>
    <col min="20" max="20" width="5.421875" style="54" customWidth="1"/>
    <col min="21" max="21" width="10.00390625" style="54" bestFit="1" customWidth="1"/>
    <col min="22" max="16384" width="9.140625" style="54" customWidth="1"/>
  </cols>
  <sheetData>
    <row r="1" spans="1:21" ht="18.75">
      <c r="A1" s="251" t="s">
        <v>181</v>
      </c>
      <c r="B1" s="473" t="s">
        <v>182</v>
      </c>
      <c r="C1" s="476"/>
      <c r="D1" s="476" t="s">
        <v>128</v>
      </c>
      <c r="E1" s="476"/>
      <c r="F1" s="472" t="s">
        <v>129</v>
      </c>
      <c r="G1" s="473"/>
      <c r="H1" s="472" t="s">
        <v>130</v>
      </c>
      <c r="I1" s="473"/>
      <c r="J1" s="236" t="s">
        <v>131</v>
      </c>
      <c r="K1" s="472" t="s">
        <v>132</v>
      </c>
      <c r="L1" s="477"/>
      <c r="M1" s="473"/>
      <c r="N1" s="476" t="s">
        <v>133</v>
      </c>
      <c r="O1" s="476"/>
      <c r="P1" s="476" t="s">
        <v>134</v>
      </c>
      <c r="Q1" s="476"/>
      <c r="R1" s="472" t="s">
        <v>135</v>
      </c>
      <c r="S1" s="473"/>
      <c r="T1" s="252" t="s">
        <v>136</v>
      </c>
      <c r="U1" s="474" t="s">
        <v>205</v>
      </c>
    </row>
    <row r="2" spans="1:21" ht="31.5">
      <c r="A2" s="229" t="s">
        <v>206</v>
      </c>
      <c r="B2" s="270" t="s">
        <v>184</v>
      </c>
      <c r="C2" s="270" t="s">
        <v>185</v>
      </c>
      <c r="D2" s="270" t="s">
        <v>186</v>
      </c>
      <c r="E2" s="270" t="s">
        <v>187</v>
      </c>
      <c r="F2" s="270" t="s">
        <v>189</v>
      </c>
      <c r="G2" s="270" t="s">
        <v>207</v>
      </c>
      <c r="H2" s="270" t="s">
        <v>190</v>
      </c>
      <c r="I2" s="270" t="s">
        <v>191</v>
      </c>
      <c r="J2" s="270" t="s">
        <v>192</v>
      </c>
      <c r="K2" s="270" t="s">
        <v>193</v>
      </c>
      <c r="L2" s="270" t="s">
        <v>194</v>
      </c>
      <c r="M2" s="270" t="s">
        <v>220</v>
      </c>
      <c r="N2" s="270" t="s">
        <v>195</v>
      </c>
      <c r="O2" s="270" t="s">
        <v>196</v>
      </c>
      <c r="P2" s="270" t="s">
        <v>197</v>
      </c>
      <c r="Q2" s="271" t="s">
        <v>198</v>
      </c>
      <c r="R2" s="270" t="s">
        <v>199</v>
      </c>
      <c r="S2" s="270" t="s">
        <v>200</v>
      </c>
      <c r="T2" s="272" t="s">
        <v>201</v>
      </c>
      <c r="U2" s="478"/>
    </row>
    <row r="3" spans="1:21" ht="18.75">
      <c r="A3" s="274" t="s">
        <v>18</v>
      </c>
      <c r="B3" s="274"/>
      <c r="C3" s="275"/>
      <c r="D3" s="276"/>
      <c r="E3" s="275"/>
      <c r="F3" s="276"/>
      <c r="G3" s="275"/>
      <c r="H3" s="276"/>
      <c r="I3" s="275"/>
      <c r="J3" s="276"/>
      <c r="K3" s="275"/>
      <c r="L3" s="275"/>
      <c r="M3" s="276"/>
      <c r="N3" s="275"/>
      <c r="O3" s="275"/>
      <c r="P3" s="276"/>
      <c r="Q3" s="274"/>
      <c r="R3" s="275"/>
      <c r="S3" s="275"/>
      <c r="T3" s="277"/>
      <c r="U3" s="475"/>
    </row>
    <row r="4" spans="1:21" ht="18.75">
      <c r="A4" s="238">
        <v>5340000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4"/>
      <c r="R4" s="275"/>
      <c r="S4" s="275"/>
      <c r="T4" s="278"/>
      <c r="U4" s="275"/>
    </row>
    <row r="5" spans="1:21" ht="18.75">
      <c r="A5" s="239">
        <v>5340100</v>
      </c>
      <c r="B5" s="235">
        <v>283155.2</v>
      </c>
      <c r="C5" s="239" t="s">
        <v>125</v>
      </c>
      <c r="D5" s="239" t="s">
        <v>125</v>
      </c>
      <c r="E5" s="239" t="s">
        <v>125</v>
      </c>
      <c r="F5" s="239" t="s">
        <v>125</v>
      </c>
      <c r="G5" s="239" t="s">
        <v>125</v>
      </c>
      <c r="H5" s="239" t="s">
        <v>125</v>
      </c>
      <c r="I5" s="239" t="s">
        <v>125</v>
      </c>
      <c r="J5" s="239" t="s">
        <v>125</v>
      </c>
      <c r="K5" s="239" t="s">
        <v>125</v>
      </c>
      <c r="L5" s="239" t="s">
        <v>125</v>
      </c>
      <c r="M5" s="239"/>
      <c r="N5" s="239" t="s">
        <v>125</v>
      </c>
      <c r="O5" s="239" t="s">
        <v>125</v>
      </c>
      <c r="P5" s="239" t="s">
        <v>125</v>
      </c>
      <c r="Q5" s="256" t="s">
        <v>125</v>
      </c>
      <c r="R5" s="239" t="s">
        <v>125</v>
      </c>
      <c r="S5" s="239" t="s">
        <v>125</v>
      </c>
      <c r="T5" s="239" t="s">
        <v>125</v>
      </c>
      <c r="U5" s="235">
        <f>SUM(B5:T5)</f>
        <v>283155.2</v>
      </c>
    </row>
    <row r="6" spans="1:21" ht="18.75">
      <c r="A6" s="239">
        <v>5340300</v>
      </c>
      <c r="B6" s="235">
        <v>3210.96</v>
      </c>
      <c r="C6" s="239" t="s">
        <v>125</v>
      </c>
      <c r="D6" s="239" t="s">
        <v>125</v>
      </c>
      <c r="E6" s="239" t="s">
        <v>125</v>
      </c>
      <c r="F6" s="239" t="s">
        <v>125</v>
      </c>
      <c r="G6" s="239" t="s">
        <v>125</v>
      </c>
      <c r="H6" s="239" t="s">
        <v>125</v>
      </c>
      <c r="I6" s="239" t="s">
        <v>125</v>
      </c>
      <c r="J6" s="239" t="s">
        <v>125</v>
      </c>
      <c r="K6" s="239" t="s">
        <v>125</v>
      </c>
      <c r="L6" s="239" t="s">
        <v>125</v>
      </c>
      <c r="M6" s="239"/>
      <c r="N6" s="239" t="s">
        <v>125</v>
      </c>
      <c r="O6" s="239" t="s">
        <v>125</v>
      </c>
      <c r="P6" s="239" t="s">
        <v>125</v>
      </c>
      <c r="Q6" s="256" t="s">
        <v>125</v>
      </c>
      <c r="R6" s="239" t="s">
        <v>125</v>
      </c>
      <c r="S6" s="239" t="s">
        <v>125</v>
      </c>
      <c r="T6" s="239" t="s">
        <v>125</v>
      </c>
      <c r="U6" s="235">
        <f>SUM(B6:T6)</f>
        <v>3210.96</v>
      </c>
    </row>
    <row r="7" spans="1:21" ht="18.75">
      <c r="A7" s="239">
        <v>5340400</v>
      </c>
      <c r="B7" s="235">
        <v>7287</v>
      </c>
      <c r="C7" s="239" t="s">
        <v>125</v>
      </c>
      <c r="D7" s="239" t="s">
        <v>125</v>
      </c>
      <c r="E7" s="239" t="s">
        <v>125</v>
      </c>
      <c r="F7" s="239" t="s">
        <v>125</v>
      </c>
      <c r="G7" s="239" t="s">
        <v>125</v>
      </c>
      <c r="H7" s="239" t="s">
        <v>125</v>
      </c>
      <c r="I7" s="239" t="s">
        <v>125</v>
      </c>
      <c r="J7" s="239" t="s">
        <v>125</v>
      </c>
      <c r="K7" s="235" t="s">
        <v>125</v>
      </c>
      <c r="L7" s="239" t="s">
        <v>125</v>
      </c>
      <c r="M7" s="239"/>
      <c r="N7" s="239" t="s">
        <v>125</v>
      </c>
      <c r="O7" s="239" t="s">
        <v>125</v>
      </c>
      <c r="P7" s="239" t="s">
        <v>125</v>
      </c>
      <c r="Q7" s="256" t="s">
        <v>125</v>
      </c>
      <c r="R7" s="239" t="s">
        <v>125</v>
      </c>
      <c r="S7" s="239" t="s">
        <v>125</v>
      </c>
      <c r="T7" s="239" t="s">
        <v>125</v>
      </c>
      <c r="U7" s="235">
        <f>SUM(B7:T7)</f>
        <v>7287</v>
      </c>
    </row>
    <row r="8" spans="1:21" ht="18.75">
      <c r="A8" s="239">
        <v>5340500</v>
      </c>
      <c r="B8" s="235">
        <v>47867.57</v>
      </c>
      <c r="C8" s="239" t="s">
        <v>125</v>
      </c>
      <c r="D8" s="239" t="s">
        <v>125</v>
      </c>
      <c r="E8" s="315" t="s">
        <v>125</v>
      </c>
      <c r="F8" s="239" t="s">
        <v>125</v>
      </c>
      <c r="G8" s="239" t="s">
        <v>125</v>
      </c>
      <c r="H8" s="239" t="s">
        <v>125</v>
      </c>
      <c r="I8" s="239" t="s">
        <v>125</v>
      </c>
      <c r="J8" s="239" t="s">
        <v>125</v>
      </c>
      <c r="K8" s="239" t="s">
        <v>125</v>
      </c>
      <c r="L8" s="239" t="s">
        <v>125</v>
      </c>
      <c r="M8" s="239"/>
      <c r="N8" s="239" t="s">
        <v>125</v>
      </c>
      <c r="O8" s="239" t="s">
        <v>125</v>
      </c>
      <c r="P8" s="239" t="s">
        <v>125</v>
      </c>
      <c r="Q8" s="256" t="s">
        <v>125</v>
      </c>
      <c r="R8" s="239" t="s">
        <v>125</v>
      </c>
      <c r="S8" s="239" t="s">
        <v>125</v>
      </c>
      <c r="T8" s="239" t="s">
        <v>125</v>
      </c>
      <c r="U8" s="235">
        <f>SUM(B8:T8)</f>
        <v>47867.57</v>
      </c>
    </row>
    <row r="9" spans="1:21" ht="19.5" thickBot="1">
      <c r="A9" s="245" t="s">
        <v>202</v>
      </c>
      <c r="B9" s="332">
        <f>SUM(B5:B8)</f>
        <v>341520.73000000004</v>
      </c>
      <c r="C9" s="245" t="s">
        <v>125</v>
      </c>
      <c r="D9" s="245" t="s">
        <v>125</v>
      </c>
      <c r="E9" s="245" t="s">
        <v>125</v>
      </c>
      <c r="F9" s="245" t="s">
        <v>125</v>
      </c>
      <c r="G9" s="245" t="s">
        <v>125</v>
      </c>
      <c r="H9" s="245" t="s">
        <v>125</v>
      </c>
      <c r="I9" s="245" t="s">
        <v>125</v>
      </c>
      <c r="J9" s="245" t="s">
        <v>125</v>
      </c>
      <c r="K9" s="242" t="s">
        <v>125</v>
      </c>
      <c r="L9" s="245" t="s">
        <v>125</v>
      </c>
      <c r="M9" s="245"/>
      <c r="N9" s="245" t="s">
        <v>125</v>
      </c>
      <c r="O9" s="245" t="s">
        <v>125</v>
      </c>
      <c r="P9" s="245" t="s">
        <v>125</v>
      </c>
      <c r="Q9" s="281" t="s">
        <v>125</v>
      </c>
      <c r="R9" s="245" t="s">
        <v>125</v>
      </c>
      <c r="S9" s="245" t="s">
        <v>125</v>
      </c>
      <c r="T9" s="245" t="s">
        <v>125</v>
      </c>
      <c r="U9" s="294">
        <f>SUM(B9:T9)</f>
        <v>341520.73000000004</v>
      </c>
    </row>
    <row r="10" spans="1:21" ht="19.5" thickTop="1">
      <c r="A10" s="243">
        <v>5610000</v>
      </c>
      <c r="B10" s="234"/>
      <c r="C10" s="234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234"/>
      <c r="Q10" s="282" t="s">
        <v>126</v>
      </c>
      <c r="R10" s="234"/>
      <c r="S10" s="234"/>
      <c r="T10" s="283"/>
      <c r="U10" s="297"/>
    </row>
    <row r="11" spans="1:21" ht="18.75">
      <c r="A11" s="239">
        <v>5610100</v>
      </c>
      <c r="B11" s="235">
        <v>12000</v>
      </c>
      <c r="C11" s="239"/>
      <c r="D11" s="239"/>
      <c r="E11" s="239"/>
      <c r="F11" s="239"/>
      <c r="G11" s="239"/>
      <c r="H11" s="254"/>
      <c r="I11" s="239"/>
      <c r="J11" s="239"/>
      <c r="K11" s="239"/>
      <c r="L11" s="239"/>
      <c r="M11" s="239"/>
      <c r="N11" s="239"/>
      <c r="O11" s="239"/>
      <c r="P11" s="239"/>
      <c r="Q11" s="232"/>
      <c r="R11" s="239"/>
      <c r="S11" s="239"/>
      <c r="T11" s="260"/>
      <c r="U11" s="298">
        <f>SUM(B11:T11)</f>
        <v>12000</v>
      </c>
    </row>
    <row r="12" spans="1:21" ht="18" customHeight="1">
      <c r="A12" s="239">
        <v>5610200</v>
      </c>
      <c r="B12" s="235">
        <v>34000</v>
      </c>
      <c r="C12" s="239" t="s">
        <v>125</v>
      </c>
      <c r="D12" s="239" t="s">
        <v>125</v>
      </c>
      <c r="E12" s="239" t="s">
        <v>125</v>
      </c>
      <c r="F12" s="235">
        <v>1431000</v>
      </c>
      <c r="G12" s="235">
        <v>5000</v>
      </c>
      <c r="H12" s="235" t="s">
        <v>125</v>
      </c>
      <c r="I12" s="239" t="s">
        <v>125</v>
      </c>
      <c r="J12" s="239" t="s">
        <v>125</v>
      </c>
      <c r="K12" s="239" t="s">
        <v>125</v>
      </c>
      <c r="L12" s="253">
        <v>2283000</v>
      </c>
      <c r="M12" s="239"/>
      <c r="N12" s="239" t="s">
        <v>125</v>
      </c>
      <c r="O12" s="235" t="s">
        <v>125</v>
      </c>
      <c r="P12" s="239" t="s">
        <v>125</v>
      </c>
      <c r="Q12" s="232">
        <v>69500</v>
      </c>
      <c r="R12" s="239" t="s">
        <v>125</v>
      </c>
      <c r="S12" s="239" t="s">
        <v>125</v>
      </c>
      <c r="T12" s="260" t="s">
        <v>125</v>
      </c>
      <c r="U12" s="235">
        <f>SUM(B12:T12)</f>
        <v>3822500</v>
      </c>
    </row>
    <row r="13" spans="1:21" ht="18.75">
      <c r="A13" s="239">
        <v>5610400</v>
      </c>
      <c r="B13" s="235" t="s">
        <v>125</v>
      </c>
      <c r="C13" s="239" t="s">
        <v>125</v>
      </c>
      <c r="D13" s="235" t="s">
        <v>125</v>
      </c>
      <c r="E13" s="259" t="s">
        <v>125</v>
      </c>
      <c r="F13" s="259" t="s">
        <v>125</v>
      </c>
      <c r="G13" s="235" t="s">
        <v>125</v>
      </c>
      <c r="H13" s="235"/>
      <c r="I13" s="239" t="s">
        <v>125</v>
      </c>
      <c r="J13" s="235" t="s">
        <v>125</v>
      </c>
      <c r="K13" s="239" t="s">
        <v>125</v>
      </c>
      <c r="L13" s="239" t="s">
        <v>125</v>
      </c>
      <c r="M13" s="239"/>
      <c r="N13" s="239" t="s">
        <v>125</v>
      </c>
      <c r="O13" s="259">
        <v>250000</v>
      </c>
      <c r="P13" s="235" t="s">
        <v>125</v>
      </c>
      <c r="Q13" s="232">
        <v>0</v>
      </c>
      <c r="R13" s="239" t="s">
        <v>125</v>
      </c>
      <c r="S13" s="239" t="s">
        <v>125</v>
      </c>
      <c r="T13" s="260" t="s">
        <v>125</v>
      </c>
      <c r="U13" s="230">
        <f>SUM(B13:T13)</f>
        <v>250000</v>
      </c>
    </row>
    <row r="14" spans="1:21" ht="18" customHeight="1" thickBot="1">
      <c r="A14" s="245" t="s">
        <v>202</v>
      </c>
      <c r="B14" s="332">
        <f>SUM(B11:B13)</f>
        <v>46000</v>
      </c>
      <c r="C14" s="317" t="s">
        <v>125</v>
      </c>
      <c r="D14" s="317" t="s">
        <v>125</v>
      </c>
      <c r="E14" s="317" t="s">
        <v>125</v>
      </c>
      <c r="F14" s="332">
        <f>SUM(F12:F13)</f>
        <v>1431000</v>
      </c>
      <c r="G14" s="332">
        <f>SUM(G12:G13)</f>
        <v>5000</v>
      </c>
      <c r="H14" s="332" t="s">
        <v>125</v>
      </c>
      <c r="I14" s="317" t="s">
        <v>125</v>
      </c>
      <c r="J14" s="317" t="s">
        <v>125</v>
      </c>
      <c r="K14" s="317" t="s">
        <v>125</v>
      </c>
      <c r="L14" s="332">
        <f>SUM(L12:L13)</f>
        <v>2283000</v>
      </c>
      <c r="M14" s="317"/>
      <c r="N14" s="317" t="s">
        <v>125</v>
      </c>
      <c r="O14" s="332">
        <f>SUM(O12:O13)</f>
        <v>250000</v>
      </c>
      <c r="P14" s="317" t="s">
        <v>125</v>
      </c>
      <c r="Q14" s="332">
        <f>SUM(Q12:Q13)</f>
        <v>69500</v>
      </c>
      <c r="R14" s="317" t="s">
        <v>125</v>
      </c>
      <c r="S14" s="317" t="s">
        <v>125</v>
      </c>
      <c r="T14" s="317" t="s">
        <v>125</v>
      </c>
      <c r="U14" s="317">
        <f>SUM(B14:T14)</f>
        <v>4084500</v>
      </c>
    </row>
    <row r="15" spans="1:21" ht="19.5" thickTop="1">
      <c r="A15" s="243">
        <v>5410000</v>
      </c>
      <c r="B15" s="230"/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82"/>
      <c r="R15" s="234"/>
      <c r="S15" s="234"/>
      <c r="T15" s="283"/>
      <c r="U15" s="230"/>
    </row>
    <row r="16" spans="1:21" ht="18.75">
      <c r="A16" s="239">
        <v>5410100</v>
      </c>
      <c r="B16" s="235">
        <v>8000</v>
      </c>
      <c r="C16" s="235" t="s">
        <v>125</v>
      </c>
      <c r="D16" s="239" t="s">
        <v>125</v>
      </c>
      <c r="E16" s="239" t="s">
        <v>125</v>
      </c>
      <c r="F16" s="239" t="s">
        <v>125</v>
      </c>
      <c r="G16" s="239" t="s">
        <v>125</v>
      </c>
      <c r="H16" s="239" t="s">
        <v>125</v>
      </c>
      <c r="I16" s="239" t="s">
        <v>125</v>
      </c>
      <c r="J16" s="239" t="s">
        <v>125</v>
      </c>
      <c r="K16" s="239" t="s">
        <v>125</v>
      </c>
      <c r="L16" s="239" t="s">
        <v>125</v>
      </c>
      <c r="M16" s="239" t="s">
        <v>125</v>
      </c>
      <c r="N16" s="239" t="s">
        <v>125</v>
      </c>
      <c r="O16" s="239" t="s">
        <v>125</v>
      </c>
      <c r="P16" s="239" t="s">
        <v>125</v>
      </c>
      <c r="Q16" s="256" t="s">
        <v>125</v>
      </c>
      <c r="R16" s="239" t="s">
        <v>125</v>
      </c>
      <c r="S16" s="239" t="s">
        <v>125</v>
      </c>
      <c r="T16" s="260" t="s">
        <v>125</v>
      </c>
      <c r="U16" s="230">
        <f aca="true" t="shared" si="0" ref="U16:U22">SUM(B16:T16)</f>
        <v>8000</v>
      </c>
    </row>
    <row r="17" spans="1:21" ht="18.75">
      <c r="A17" s="239">
        <v>5410300</v>
      </c>
      <c r="B17" s="235" t="s">
        <v>125</v>
      </c>
      <c r="C17" s="235" t="s">
        <v>125</v>
      </c>
      <c r="D17" s="239" t="s">
        <v>125</v>
      </c>
      <c r="E17" s="239" t="s">
        <v>125</v>
      </c>
      <c r="F17" s="239" t="s">
        <v>125</v>
      </c>
      <c r="G17" s="239" t="s">
        <v>125</v>
      </c>
      <c r="H17" s="239" t="s">
        <v>125</v>
      </c>
      <c r="I17" s="239"/>
      <c r="J17" s="239"/>
      <c r="K17" s="239"/>
      <c r="L17" s="239" t="s">
        <v>125</v>
      </c>
      <c r="M17" s="235" t="s">
        <v>125</v>
      </c>
      <c r="N17" s="239"/>
      <c r="O17" s="239"/>
      <c r="P17" s="239"/>
      <c r="Q17" s="256"/>
      <c r="R17" s="239"/>
      <c r="S17" s="239"/>
      <c r="T17" s="260"/>
      <c r="U17" s="230">
        <f t="shared" si="0"/>
        <v>0</v>
      </c>
    </row>
    <row r="18" spans="1:21" ht="18.75">
      <c r="A18" s="239">
        <v>5410400</v>
      </c>
      <c r="B18" s="235" t="s">
        <v>125</v>
      </c>
      <c r="C18" s="235" t="s">
        <v>125</v>
      </c>
      <c r="D18" s="235" t="s">
        <v>125</v>
      </c>
      <c r="E18" s="235" t="s">
        <v>125</v>
      </c>
      <c r="F18" s="235" t="s">
        <v>125</v>
      </c>
      <c r="G18" s="235" t="s">
        <v>125</v>
      </c>
      <c r="H18" s="235" t="s">
        <v>125</v>
      </c>
      <c r="I18" s="235" t="s">
        <v>125</v>
      </c>
      <c r="J18" s="235" t="s">
        <v>125</v>
      </c>
      <c r="K18" s="235" t="s">
        <v>125</v>
      </c>
      <c r="L18" s="235">
        <v>75000</v>
      </c>
      <c r="M18" s="235" t="s">
        <v>125</v>
      </c>
      <c r="N18" s="239" t="s">
        <v>125</v>
      </c>
      <c r="O18" s="239" t="s">
        <v>125</v>
      </c>
      <c r="P18" s="239" t="s">
        <v>125</v>
      </c>
      <c r="Q18" s="239" t="s">
        <v>125</v>
      </c>
      <c r="R18" s="239" t="s">
        <v>125</v>
      </c>
      <c r="S18" s="259" t="s">
        <v>125</v>
      </c>
      <c r="T18" s="260" t="s">
        <v>125</v>
      </c>
      <c r="U18" s="230">
        <f t="shared" si="0"/>
        <v>75000</v>
      </c>
    </row>
    <row r="19" spans="1:21" ht="18.75">
      <c r="A19" s="239">
        <v>5410600</v>
      </c>
      <c r="B19" s="235" t="s">
        <v>125</v>
      </c>
      <c r="C19" s="239" t="s">
        <v>125</v>
      </c>
      <c r="D19" s="239" t="s">
        <v>125</v>
      </c>
      <c r="E19" s="239" t="s">
        <v>125</v>
      </c>
      <c r="F19" s="239" t="s">
        <v>125</v>
      </c>
      <c r="G19" s="239" t="s">
        <v>125</v>
      </c>
      <c r="H19" s="239" t="s">
        <v>125</v>
      </c>
      <c r="I19" s="239" t="s">
        <v>125</v>
      </c>
      <c r="J19" s="239" t="s">
        <v>125</v>
      </c>
      <c r="K19" s="235" t="s">
        <v>125</v>
      </c>
      <c r="L19" s="235" t="s">
        <v>125</v>
      </c>
      <c r="M19" s="235" t="s">
        <v>125</v>
      </c>
      <c r="N19" s="239" t="s">
        <v>125</v>
      </c>
      <c r="O19" s="239" t="s">
        <v>125</v>
      </c>
      <c r="P19" s="239" t="s">
        <v>125</v>
      </c>
      <c r="Q19" s="256" t="s">
        <v>125</v>
      </c>
      <c r="R19" s="239" t="s">
        <v>125</v>
      </c>
      <c r="S19" s="239" t="s">
        <v>125</v>
      </c>
      <c r="T19" s="260" t="s">
        <v>125</v>
      </c>
      <c r="U19" s="230">
        <f t="shared" si="0"/>
        <v>0</v>
      </c>
    </row>
    <row r="20" spans="1:21" ht="18.75">
      <c r="A20" s="239">
        <v>5411300</v>
      </c>
      <c r="B20" s="235" t="s">
        <v>125</v>
      </c>
      <c r="C20" s="235" t="s">
        <v>125</v>
      </c>
      <c r="D20" s="239" t="s">
        <v>125</v>
      </c>
      <c r="E20" s="239" t="s">
        <v>125</v>
      </c>
      <c r="F20" s="239" t="s">
        <v>125</v>
      </c>
      <c r="G20" s="239" t="s">
        <v>125</v>
      </c>
      <c r="H20" s="239" t="s">
        <v>125</v>
      </c>
      <c r="I20" s="239" t="s">
        <v>125</v>
      </c>
      <c r="J20" s="239" t="s">
        <v>125</v>
      </c>
      <c r="K20" s="235" t="s">
        <v>125</v>
      </c>
      <c r="L20" s="235" t="s">
        <v>125</v>
      </c>
      <c r="M20" s="235" t="s">
        <v>125</v>
      </c>
      <c r="N20" s="239" t="s">
        <v>125</v>
      </c>
      <c r="O20" s="239" t="s">
        <v>125</v>
      </c>
      <c r="P20" s="239" t="s">
        <v>125</v>
      </c>
      <c r="Q20" s="256" t="s">
        <v>125</v>
      </c>
      <c r="R20" s="239" t="s">
        <v>125</v>
      </c>
      <c r="S20" s="239" t="s">
        <v>125</v>
      </c>
      <c r="T20" s="260" t="s">
        <v>125</v>
      </c>
      <c r="U20" s="230">
        <f>SUM(B20:T20)</f>
        <v>0</v>
      </c>
    </row>
    <row r="21" spans="1:21" ht="18.75">
      <c r="A21" s="239">
        <v>5411600</v>
      </c>
      <c r="B21" s="253"/>
      <c r="C21" s="259" t="s">
        <v>125</v>
      </c>
      <c r="D21" s="239" t="s">
        <v>125</v>
      </c>
      <c r="E21" s="239" t="s">
        <v>125</v>
      </c>
      <c r="F21" s="239" t="s">
        <v>125</v>
      </c>
      <c r="G21" s="239" t="s">
        <v>125</v>
      </c>
      <c r="H21" s="239" t="s">
        <v>125</v>
      </c>
      <c r="I21" s="239" t="s">
        <v>125</v>
      </c>
      <c r="J21" s="239" t="s">
        <v>125</v>
      </c>
      <c r="K21" s="235"/>
      <c r="L21" s="235" t="s">
        <v>125</v>
      </c>
      <c r="M21" s="235" t="s">
        <v>125</v>
      </c>
      <c r="N21" s="239" t="s">
        <v>125</v>
      </c>
      <c r="O21" s="239" t="s">
        <v>125</v>
      </c>
      <c r="P21" s="239" t="s">
        <v>125</v>
      </c>
      <c r="Q21" s="256" t="s">
        <v>125</v>
      </c>
      <c r="R21" s="239" t="s">
        <v>125</v>
      </c>
      <c r="S21" s="239" t="s">
        <v>125</v>
      </c>
      <c r="T21" s="260" t="s">
        <v>125</v>
      </c>
      <c r="U21" s="230">
        <f t="shared" si="0"/>
        <v>0</v>
      </c>
    </row>
    <row r="22" spans="1:21" ht="18.75">
      <c r="A22" s="239">
        <v>5411800</v>
      </c>
      <c r="B22" s="235">
        <v>90000</v>
      </c>
      <c r="C22" s="239" t="s">
        <v>125</v>
      </c>
      <c r="D22" s="239" t="s">
        <v>125</v>
      </c>
      <c r="E22" s="239" t="s">
        <v>125</v>
      </c>
      <c r="F22" s="239" t="s">
        <v>125</v>
      </c>
      <c r="G22" s="239" t="s">
        <v>125</v>
      </c>
      <c r="H22" s="239" t="s">
        <v>125</v>
      </c>
      <c r="I22" s="239" t="s">
        <v>125</v>
      </c>
      <c r="J22" s="239" t="s">
        <v>125</v>
      </c>
      <c r="K22" s="235" t="s">
        <v>125</v>
      </c>
      <c r="L22" s="253">
        <f>36000+125000</f>
        <v>161000</v>
      </c>
      <c r="M22" s="253" t="s">
        <v>125</v>
      </c>
      <c r="N22" s="239" t="s">
        <v>125</v>
      </c>
      <c r="O22" s="239" t="s">
        <v>125</v>
      </c>
      <c r="P22" s="239" t="s">
        <v>125</v>
      </c>
      <c r="Q22" s="239" t="s">
        <v>125</v>
      </c>
      <c r="R22" s="239" t="s">
        <v>125</v>
      </c>
      <c r="S22" s="239" t="s">
        <v>125</v>
      </c>
      <c r="T22" s="239" t="s">
        <v>125</v>
      </c>
      <c r="U22" s="230">
        <f t="shared" si="0"/>
        <v>251000</v>
      </c>
    </row>
    <row r="23" spans="1:21" ht="19.5" thickBot="1">
      <c r="A23" s="245" t="s">
        <v>202</v>
      </c>
      <c r="B23" s="332">
        <f>SUM(B16:B22)</f>
        <v>98000</v>
      </c>
      <c r="C23" s="317" t="s">
        <v>125</v>
      </c>
      <c r="D23" s="317" t="s">
        <v>111</v>
      </c>
      <c r="E23" s="319" t="s">
        <v>125</v>
      </c>
      <c r="F23" s="319" t="s">
        <v>125</v>
      </c>
      <c r="G23" s="319" t="s">
        <v>125</v>
      </c>
      <c r="H23" s="334" t="s">
        <v>125</v>
      </c>
      <c r="I23" s="319" t="s">
        <v>125</v>
      </c>
      <c r="J23" s="319" t="s">
        <v>125</v>
      </c>
      <c r="K23" s="332" t="s">
        <v>125</v>
      </c>
      <c r="L23" s="332">
        <f>SUM(L18:L22)</f>
        <v>236000</v>
      </c>
      <c r="M23" s="317" t="s">
        <v>125</v>
      </c>
      <c r="N23" s="319" t="s">
        <v>125</v>
      </c>
      <c r="O23" s="319" t="s">
        <v>125</v>
      </c>
      <c r="P23" s="319" t="s">
        <v>125</v>
      </c>
      <c r="Q23" s="324" t="s">
        <v>125</v>
      </c>
      <c r="R23" s="319" t="s">
        <v>125</v>
      </c>
      <c r="S23" s="325">
        <f>SUM(S18:S22)</f>
        <v>0</v>
      </c>
      <c r="T23" s="326" t="s">
        <v>125</v>
      </c>
      <c r="U23" s="317">
        <f>SUM(B23:T23)</f>
        <v>334000</v>
      </c>
    </row>
    <row r="24" spans="1:21" ht="19.5" thickTop="1">
      <c r="A24" s="243">
        <v>5420000</v>
      </c>
      <c r="B24" s="287"/>
      <c r="C24" s="234"/>
      <c r="D24" s="234"/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82"/>
      <c r="R24" s="234" t="s">
        <v>125</v>
      </c>
      <c r="S24" s="234"/>
      <c r="T24" s="283"/>
      <c r="U24" s="234"/>
    </row>
    <row r="25" spans="1:21" ht="18.75">
      <c r="A25" s="239">
        <v>5420600</v>
      </c>
      <c r="B25" s="239" t="s">
        <v>125</v>
      </c>
      <c r="C25" s="239" t="s">
        <v>125</v>
      </c>
      <c r="D25" s="239" t="s">
        <v>125</v>
      </c>
      <c r="E25" s="239" t="s">
        <v>125</v>
      </c>
      <c r="F25" s="239" t="s">
        <v>125</v>
      </c>
      <c r="G25" s="239" t="s">
        <v>125</v>
      </c>
      <c r="H25" s="239" t="s">
        <v>125</v>
      </c>
      <c r="I25" s="239" t="s">
        <v>125</v>
      </c>
      <c r="J25" s="239" t="s">
        <v>125</v>
      </c>
      <c r="K25" s="239" t="s">
        <v>125</v>
      </c>
      <c r="L25" s="235" t="s">
        <v>125</v>
      </c>
      <c r="M25" s="235" t="s">
        <v>125</v>
      </c>
      <c r="N25" s="239" t="s">
        <v>125</v>
      </c>
      <c r="O25" s="239" t="s">
        <v>125</v>
      </c>
      <c r="P25" s="239" t="s">
        <v>125</v>
      </c>
      <c r="Q25" s="256" t="s">
        <v>125</v>
      </c>
      <c r="R25" s="239" t="s">
        <v>125</v>
      </c>
      <c r="S25" s="239" t="s">
        <v>125</v>
      </c>
      <c r="T25" s="233" t="s">
        <v>125</v>
      </c>
      <c r="U25" s="230" t="s">
        <v>125</v>
      </c>
    </row>
    <row r="26" spans="1:21" ht="18.75">
      <c r="A26" s="239">
        <v>5420700</v>
      </c>
      <c r="B26" s="239" t="s">
        <v>125</v>
      </c>
      <c r="C26" s="239" t="s">
        <v>125</v>
      </c>
      <c r="D26" s="239" t="s">
        <v>125</v>
      </c>
      <c r="E26" s="239" t="s">
        <v>125</v>
      </c>
      <c r="F26" s="239" t="s">
        <v>125</v>
      </c>
      <c r="G26" s="239" t="s">
        <v>125</v>
      </c>
      <c r="H26" s="239" t="s">
        <v>125</v>
      </c>
      <c r="I26" s="239" t="s">
        <v>125</v>
      </c>
      <c r="J26" s="239" t="s">
        <v>125</v>
      </c>
      <c r="K26" s="239" t="s">
        <v>125</v>
      </c>
      <c r="L26" s="236" t="s">
        <v>111</v>
      </c>
      <c r="M26" s="236" t="s">
        <v>125</v>
      </c>
      <c r="N26" s="239" t="s">
        <v>125</v>
      </c>
      <c r="O26" s="239" t="s">
        <v>125</v>
      </c>
      <c r="P26" s="239" t="s">
        <v>125</v>
      </c>
      <c r="Q26" s="256" t="s">
        <v>125</v>
      </c>
      <c r="R26" s="236" t="s">
        <v>111</v>
      </c>
      <c r="S26" s="239" t="s">
        <v>125</v>
      </c>
      <c r="T26" s="260" t="s">
        <v>125</v>
      </c>
      <c r="U26" s="235" t="s">
        <v>125</v>
      </c>
    </row>
    <row r="27" spans="1:21" ht="18.75">
      <c r="A27" s="239">
        <v>5420900</v>
      </c>
      <c r="B27" s="239" t="s">
        <v>125</v>
      </c>
      <c r="C27" s="239" t="s">
        <v>125</v>
      </c>
      <c r="D27" s="239" t="s">
        <v>125</v>
      </c>
      <c r="E27" s="239" t="s">
        <v>125</v>
      </c>
      <c r="F27" s="239" t="s">
        <v>125</v>
      </c>
      <c r="G27" s="239" t="s">
        <v>125</v>
      </c>
      <c r="H27" s="239" t="s">
        <v>125</v>
      </c>
      <c r="I27" s="239" t="s">
        <v>125</v>
      </c>
      <c r="J27" s="239" t="s">
        <v>125</v>
      </c>
      <c r="K27" s="239"/>
      <c r="L27" s="235" t="s">
        <v>125</v>
      </c>
      <c r="M27" s="235" t="s">
        <v>125</v>
      </c>
      <c r="N27" s="239" t="s">
        <v>125</v>
      </c>
      <c r="O27" s="239" t="s">
        <v>125</v>
      </c>
      <c r="P27" s="239" t="s">
        <v>125</v>
      </c>
      <c r="Q27" s="256" t="s">
        <v>125</v>
      </c>
      <c r="R27" s="235" t="s">
        <v>125</v>
      </c>
      <c r="S27" s="235" t="s">
        <v>111</v>
      </c>
      <c r="T27" s="260" t="s">
        <v>125</v>
      </c>
      <c r="U27" s="235" t="s">
        <v>125</v>
      </c>
    </row>
    <row r="28" spans="1:21" ht="18.75">
      <c r="A28" s="239">
        <v>5421000</v>
      </c>
      <c r="B28" s="235" t="s">
        <v>125</v>
      </c>
      <c r="C28" s="239" t="s">
        <v>125</v>
      </c>
      <c r="D28" s="239" t="s">
        <v>125</v>
      </c>
      <c r="E28" s="239" t="s">
        <v>125</v>
      </c>
      <c r="F28" s="239" t="s">
        <v>125</v>
      </c>
      <c r="G28" s="265" t="s">
        <v>125</v>
      </c>
      <c r="H28" s="239" t="s">
        <v>125</v>
      </c>
      <c r="I28" s="239" t="s">
        <v>125</v>
      </c>
      <c r="J28" s="239" t="s">
        <v>125</v>
      </c>
      <c r="K28" s="235" t="s">
        <v>125</v>
      </c>
      <c r="L28" s="235">
        <v>908800</v>
      </c>
      <c r="M28" s="235" t="s">
        <v>125</v>
      </c>
      <c r="N28" s="239" t="s">
        <v>125</v>
      </c>
      <c r="O28" s="239" t="s">
        <v>125</v>
      </c>
      <c r="P28" s="239" t="s">
        <v>125</v>
      </c>
      <c r="Q28" s="256" t="s">
        <v>125</v>
      </c>
      <c r="R28" s="239" t="s">
        <v>125</v>
      </c>
      <c r="S28" s="235" t="s">
        <v>125</v>
      </c>
      <c r="T28" s="260" t="s">
        <v>125</v>
      </c>
      <c r="U28" s="235">
        <f>SUM(B28:T28)</f>
        <v>908800</v>
      </c>
    </row>
    <row r="29" spans="1:21" ht="18" customHeight="1">
      <c r="A29" s="251">
        <v>5421100</v>
      </c>
      <c r="B29" s="255"/>
      <c r="C29" s="251"/>
      <c r="D29" s="251"/>
      <c r="E29" s="255" t="s">
        <v>125</v>
      </c>
      <c r="F29" s="251"/>
      <c r="G29" s="251"/>
      <c r="H29" s="251"/>
      <c r="I29" s="251"/>
      <c r="J29" s="251"/>
      <c r="K29" s="255"/>
      <c r="L29" s="255">
        <v>2531000</v>
      </c>
      <c r="M29" s="255" t="s">
        <v>125</v>
      </c>
      <c r="N29" s="251"/>
      <c r="O29" s="251"/>
      <c r="P29" s="251"/>
      <c r="Q29" s="299"/>
      <c r="R29" s="251"/>
      <c r="S29" s="255" t="s">
        <v>125</v>
      </c>
      <c r="T29" s="300"/>
      <c r="U29" s="235">
        <f>SUM(B29:T29)</f>
        <v>2531000</v>
      </c>
    </row>
    <row r="30" spans="1:21" ht="18" customHeight="1" thickBot="1">
      <c r="A30" s="245" t="s">
        <v>202</v>
      </c>
      <c r="B30" s="317" t="s">
        <v>125</v>
      </c>
      <c r="C30" s="319" t="s">
        <v>125</v>
      </c>
      <c r="D30" s="319" t="s">
        <v>125</v>
      </c>
      <c r="E30" s="332" t="s">
        <v>125</v>
      </c>
      <c r="F30" s="319" t="s">
        <v>125</v>
      </c>
      <c r="G30" s="319" t="s">
        <v>125</v>
      </c>
      <c r="H30" s="319" t="s">
        <v>125</v>
      </c>
      <c r="I30" s="319" t="s">
        <v>125</v>
      </c>
      <c r="J30" s="319" t="s">
        <v>125</v>
      </c>
      <c r="K30" s="317" t="s">
        <v>125</v>
      </c>
      <c r="L30" s="332">
        <f>SUM(L25:L29)</f>
        <v>3439800</v>
      </c>
      <c r="M30" s="317" t="s">
        <v>125</v>
      </c>
      <c r="N30" s="319" t="s">
        <v>125</v>
      </c>
      <c r="O30" s="319" t="s">
        <v>125</v>
      </c>
      <c r="P30" s="319" t="s">
        <v>125</v>
      </c>
      <c r="Q30" s="324" t="s">
        <v>125</v>
      </c>
      <c r="R30" s="317" t="s">
        <v>125</v>
      </c>
      <c r="S30" s="332" t="s">
        <v>125</v>
      </c>
      <c r="T30" s="327" t="s">
        <v>125</v>
      </c>
      <c r="U30" s="317">
        <f>SUM(B30:S30)</f>
        <v>3439800</v>
      </c>
    </row>
    <row r="31" ht="19.5" thickTop="1"/>
  </sheetData>
  <sheetProtection/>
  <mergeCells count="9">
    <mergeCell ref="P1:Q1"/>
    <mergeCell ref="R1:S1"/>
    <mergeCell ref="U1:U3"/>
    <mergeCell ref="B1:C1"/>
    <mergeCell ref="D1:E1"/>
    <mergeCell ref="F1:G1"/>
    <mergeCell ref="H1:I1"/>
    <mergeCell ref="K1:M1"/>
    <mergeCell ref="N1:O1"/>
  </mergeCells>
  <printOptions/>
  <pageMargins left="0.16" right="0.17" top="0.27" bottom="0.16" header="0.21" footer="0.1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24"/>
  <sheetViews>
    <sheetView zoomScale="90" zoomScaleNormal="90" zoomScalePageLayoutView="0" workbookViewId="0" topLeftCell="A1">
      <selection activeCell="T12" sqref="T12"/>
    </sheetView>
  </sheetViews>
  <sheetFormatPr defaultColWidth="9.140625" defaultRowHeight="21.75"/>
  <cols>
    <col min="1" max="2" width="9.140625" style="54" customWidth="1"/>
    <col min="3" max="3" width="6.57421875" style="54" customWidth="1"/>
    <col min="4" max="4" width="7.140625" style="54" customWidth="1"/>
    <col min="5" max="5" width="6.57421875" style="54" customWidth="1"/>
    <col min="6" max="6" width="7.8515625" style="54" customWidth="1"/>
    <col min="7" max="7" width="6.8515625" style="54" customWidth="1"/>
    <col min="8" max="8" width="7.28125" style="54" customWidth="1"/>
    <col min="9" max="10" width="6.57421875" style="54" customWidth="1"/>
    <col min="11" max="11" width="6.7109375" style="54" customWidth="1"/>
    <col min="12" max="12" width="7.140625" style="54" customWidth="1"/>
    <col min="13" max="13" width="6.00390625" style="54" customWidth="1"/>
    <col min="14" max="14" width="6.28125" style="54" customWidth="1"/>
    <col min="15" max="15" width="7.140625" style="54" customWidth="1"/>
    <col min="16" max="16" width="6.57421875" style="54" customWidth="1"/>
    <col min="17" max="18" width="7.28125" style="54" customWidth="1"/>
    <col min="19" max="19" width="6.140625" style="54" customWidth="1"/>
    <col min="20" max="20" width="12.57421875" style="54" customWidth="1"/>
    <col min="21" max="21" width="10.8515625" style="54" customWidth="1"/>
    <col min="22" max="16384" width="9.140625" style="54" customWidth="1"/>
  </cols>
  <sheetData>
    <row r="1" spans="1:21" ht="18.75">
      <c r="A1" s="251" t="s">
        <v>181</v>
      </c>
      <c r="B1" s="473" t="s">
        <v>182</v>
      </c>
      <c r="C1" s="476"/>
      <c r="D1" s="236" t="s">
        <v>128</v>
      </c>
      <c r="E1" s="476" t="s">
        <v>128</v>
      </c>
      <c r="F1" s="476"/>
      <c r="G1" s="472" t="s">
        <v>129</v>
      </c>
      <c r="H1" s="473"/>
      <c r="I1" s="473" t="s">
        <v>130</v>
      </c>
      <c r="J1" s="476"/>
      <c r="K1" s="236" t="s">
        <v>131</v>
      </c>
      <c r="L1" s="476" t="s">
        <v>132</v>
      </c>
      <c r="M1" s="476"/>
      <c r="N1" s="476" t="s">
        <v>133</v>
      </c>
      <c r="O1" s="476"/>
      <c r="P1" s="476" t="s">
        <v>134</v>
      </c>
      <c r="Q1" s="476"/>
      <c r="R1" s="460" t="s">
        <v>135</v>
      </c>
      <c r="S1" s="469"/>
      <c r="T1" s="236" t="s">
        <v>136</v>
      </c>
      <c r="U1" s="474" t="s">
        <v>48</v>
      </c>
    </row>
    <row r="2" spans="1:21" ht="47.25">
      <c r="A2" s="234" t="s">
        <v>204</v>
      </c>
      <c r="B2" s="235" t="s">
        <v>184</v>
      </c>
      <c r="C2" s="235" t="s">
        <v>185</v>
      </c>
      <c r="D2" s="236" t="s">
        <v>186</v>
      </c>
      <c r="E2" s="236" t="s">
        <v>186</v>
      </c>
      <c r="F2" s="236" t="s">
        <v>187</v>
      </c>
      <c r="G2" s="236" t="s">
        <v>186</v>
      </c>
      <c r="H2" s="236" t="s">
        <v>187</v>
      </c>
      <c r="I2" s="236" t="s">
        <v>190</v>
      </c>
      <c r="J2" s="236" t="s">
        <v>191</v>
      </c>
      <c r="K2" s="236" t="s">
        <v>192</v>
      </c>
      <c r="L2" s="236" t="s">
        <v>193</v>
      </c>
      <c r="M2" s="236" t="s">
        <v>194</v>
      </c>
      <c r="N2" s="236" t="s">
        <v>195</v>
      </c>
      <c r="O2" s="236" t="s">
        <v>196</v>
      </c>
      <c r="P2" s="236" t="s">
        <v>197</v>
      </c>
      <c r="Q2" s="236" t="s">
        <v>198</v>
      </c>
      <c r="R2" s="235" t="s">
        <v>199</v>
      </c>
      <c r="S2" s="236" t="s">
        <v>200</v>
      </c>
      <c r="T2" s="236" t="s">
        <v>201</v>
      </c>
      <c r="U2" s="475"/>
    </row>
    <row r="3" spans="1:21" ht="18.75">
      <c r="A3" s="238">
        <v>5510000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</row>
    <row r="4" spans="1:21" ht="18.75">
      <c r="A4" s="239">
        <v>5510100</v>
      </c>
      <c r="B4" s="235">
        <v>25000</v>
      </c>
      <c r="C4" s="239" t="s">
        <v>125</v>
      </c>
      <c r="D4" s="239" t="s">
        <v>125</v>
      </c>
      <c r="E4" s="239" t="s">
        <v>126</v>
      </c>
      <c r="F4" s="239" t="s">
        <v>125</v>
      </c>
      <c r="G4" s="239" t="s">
        <v>125</v>
      </c>
      <c r="H4" s="239" t="s">
        <v>125</v>
      </c>
      <c r="I4" s="239" t="s">
        <v>125</v>
      </c>
      <c r="J4" s="239" t="s">
        <v>125</v>
      </c>
      <c r="K4" s="239" t="s">
        <v>125</v>
      </c>
      <c r="L4" s="239" t="s">
        <v>125</v>
      </c>
      <c r="M4" s="239" t="s">
        <v>125</v>
      </c>
      <c r="N4" s="239" t="s">
        <v>125</v>
      </c>
      <c r="O4" s="239" t="s">
        <v>125</v>
      </c>
      <c r="P4" s="239" t="s">
        <v>125</v>
      </c>
      <c r="Q4" s="239" t="s">
        <v>125</v>
      </c>
      <c r="R4" s="239" t="s">
        <v>125</v>
      </c>
      <c r="S4" s="239" t="s">
        <v>125</v>
      </c>
      <c r="T4" s="239" t="s">
        <v>125</v>
      </c>
      <c r="U4" s="235">
        <f>SUM(B4:T4)</f>
        <v>25000</v>
      </c>
    </row>
    <row r="5" spans="1:21" ht="19.5" thickBot="1">
      <c r="A5" s="245" t="s">
        <v>202</v>
      </c>
      <c r="B5" s="242">
        <v>25000</v>
      </c>
      <c r="C5" s="245" t="s">
        <v>125</v>
      </c>
      <c r="D5" s="245" t="s">
        <v>125</v>
      </c>
      <c r="E5" s="245" t="s">
        <v>125</v>
      </c>
      <c r="F5" s="245" t="s">
        <v>125</v>
      </c>
      <c r="G5" s="242" t="s">
        <v>125</v>
      </c>
      <c r="H5" s="245" t="s">
        <v>125</v>
      </c>
      <c r="I5" s="245" t="s">
        <v>125</v>
      </c>
      <c r="J5" s="245" t="s">
        <v>125</v>
      </c>
      <c r="K5" s="245" t="s">
        <v>125</v>
      </c>
      <c r="L5" s="245" t="s">
        <v>125</v>
      </c>
      <c r="M5" s="245" t="s">
        <v>111</v>
      </c>
      <c r="N5" s="245" t="s">
        <v>125</v>
      </c>
      <c r="O5" s="245" t="s">
        <v>125</v>
      </c>
      <c r="P5" s="245" t="s">
        <v>125</v>
      </c>
      <c r="Q5" s="245" t="s">
        <v>125</v>
      </c>
      <c r="R5" s="245" t="s">
        <v>125</v>
      </c>
      <c r="S5" s="245" t="s">
        <v>125</v>
      </c>
      <c r="T5" s="245" t="s">
        <v>125</v>
      </c>
      <c r="U5" s="318">
        <f>SUM(B5:T5)</f>
        <v>25000</v>
      </c>
    </row>
    <row r="6" spans="1:21" ht="19.5" thickTop="1">
      <c r="A6" s="291" t="s">
        <v>325</v>
      </c>
      <c r="B6" s="234"/>
      <c r="C6" s="234"/>
      <c r="D6" s="234"/>
      <c r="E6" s="230" t="s">
        <v>125</v>
      </c>
      <c r="F6" s="230" t="s">
        <v>125</v>
      </c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</row>
    <row r="7" spans="1:21" ht="18.75">
      <c r="A7" s="236" t="s">
        <v>326</v>
      </c>
      <c r="B7" s="239" t="s">
        <v>125</v>
      </c>
      <c r="C7" s="239" t="s">
        <v>125</v>
      </c>
      <c r="D7" s="239" t="s">
        <v>125</v>
      </c>
      <c r="E7" s="239" t="s">
        <v>125</v>
      </c>
      <c r="F7" s="239" t="s">
        <v>125</v>
      </c>
      <c r="G7" s="239" t="s">
        <v>125</v>
      </c>
      <c r="H7" s="239" t="s">
        <v>125</v>
      </c>
      <c r="I7" s="239" t="s">
        <v>125</v>
      </c>
      <c r="J7" s="239" t="s">
        <v>125</v>
      </c>
      <c r="K7" s="239" t="s">
        <v>125</v>
      </c>
      <c r="L7" s="239" t="s">
        <v>125</v>
      </c>
      <c r="M7" s="239" t="s">
        <v>125</v>
      </c>
      <c r="N7" s="239" t="s">
        <v>125</v>
      </c>
      <c r="O7" s="239" t="s">
        <v>125</v>
      </c>
      <c r="P7" s="239" t="s">
        <v>125</v>
      </c>
      <c r="Q7" s="239" t="s">
        <v>125</v>
      </c>
      <c r="R7" s="239" t="s">
        <v>125</v>
      </c>
      <c r="S7" s="239" t="s">
        <v>125</v>
      </c>
      <c r="T7" s="235">
        <v>95046</v>
      </c>
      <c r="U7" s="235">
        <f aca="true" t="shared" si="0" ref="U7:U14">SUM(T7)</f>
        <v>95046</v>
      </c>
    </row>
    <row r="8" spans="1:21" ht="18.75">
      <c r="A8" s="236" t="s">
        <v>327</v>
      </c>
      <c r="B8" s="239" t="s">
        <v>125</v>
      </c>
      <c r="C8" s="239" t="s">
        <v>125</v>
      </c>
      <c r="D8" s="239"/>
      <c r="E8" s="255" t="s">
        <v>125</v>
      </c>
      <c r="F8" s="255" t="s">
        <v>125</v>
      </c>
      <c r="G8" s="239" t="s">
        <v>125</v>
      </c>
      <c r="H8" s="239" t="s">
        <v>125</v>
      </c>
      <c r="I8" s="239" t="s">
        <v>125</v>
      </c>
      <c r="J8" s="239" t="s">
        <v>125</v>
      </c>
      <c r="K8" s="239" t="s">
        <v>125</v>
      </c>
      <c r="L8" s="239" t="s">
        <v>125</v>
      </c>
      <c r="M8" s="239" t="s">
        <v>125</v>
      </c>
      <c r="N8" s="239" t="s">
        <v>125</v>
      </c>
      <c r="O8" s="239" t="s">
        <v>125</v>
      </c>
      <c r="P8" s="239" t="s">
        <v>125</v>
      </c>
      <c r="Q8" s="239" t="s">
        <v>125</v>
      </c>
      <c r="R8" s="239" t="s">
        <v>125</v>
      </c>
      <c r="S8" s="239" t="s">
        <v>125</v>
      </c>
      <c r="T8" s="235">
        <v>4325900</v>
      </c>
      <c r="U8" s="235" t="s">
        <v>125</v>
      </c>
    </row>
    <row r="9" spans="1:21" ht="18.75">
      <c r="A9" s="236" t="s">
        <v>328</v>
      </c>
      <c r="B9" s="239" t="s">
        <v>125</v>
      </c>
      <c r="C9" s="239" t="s">
        <v>125</v>
      </c>
      <c r="D9" s="239"/>
      <c r="E9" s="255" t="s">
        <v>125</v>
      </c>
      <c r="F9" s="255" t="s">
        <v>125</v>
      </c>
      <c r="G9" s="260" t="s">
        <v>125</v>
      </c>
      <c r="H9" s="239" t="s">
        <v>125</v>
      </c>
      <c r="I9" s="239" t="s">
        <v>125</v>
      </c>
      <c r="J9" s="239" t="s">
        <v>125</v>
      </c>
      <c r="K9" s="239" t="s">
        <v>125</v>
      </c>
      <c r="L9" s="239" t="s">
        <v>125</v>
      </c>
      <c r="M9" s="239" t="s">
        <v>125</v>
      </c>
      <c r="N9" s="239" t="s">
        <v>125</v>
      </c>
      <c r="O9" s="239" t="s">
        <v>125</v>
      </c>
      <c r="P9" s="292" t="s">
        <v>125</v>
      </c>
      <c r="Q9" s="239" t="s">
        <v>125</v>
      </c>
      <c r="R9" s="239" t="s">
        <v>125</v>
      </c>
      <c r="S9" s="239" t="s">
        <v>125</v>
      </c>
      <c r="T9" s="235">
        <v>1104000</v>
      </c>
      <c r="U9" s="235" t="s">
        <v>125</v>
      </c>
    </row>
    <row r="10" spans="1:21" ht="18.75">
      <c r="A10" s="236" t="s">
        <v>329</v>
      </c>
      <c r="B10" s="239" t="s">
        <v>125</v>
      </c>
      <c r="C10" s="239" t="s">
        <v>125</v>
      </c>
      <c r="D10" s="239"/>
      <c r="E10" s="255" t="s">
        <v>125</v>
      </c>
      <c r="F10" s="255" t="s">
        <v>125</v>
      </c>
      <c r="G10" s="239" t="s">
        <v>125</v>
      </c>
      <c r="H10" s="239" t="s">
        <v>125</v>
      </c>
      <c r="I10" s="239" t="s">
        <v>125</v>
      </c>
      <c r="J10" s="239" t="s">
        <v>125</v>
      </c>
      <c r="K10" s="239" t="s">
        <v>125</v>
      </c>
      <c r="L10" s="239" t="s">
        <v>125</v>
      </c>
      <c r="M10" s="239" t="s">
        <v>125</v>
      </c>
      <c r="N10" s="239" t="s">
        <v>125</v>
      </c>
      <c r="O10" s="239" t="s">
        <v>125</v>
      </c>
      <c r="P10" s="239" t="s">
        <v>125</v>
      </c>
      <c r="Q10" s="239" t="s">
        <v>125</v>
      </c>
      <c r="R10" s="239" t="s">
        <v>125</v>
      </c>
      <c r="S10" s="239" t="s">
        <v>125</v>
      </c>
      <c r="T10" s="235">
        <v>95500</v>
      </c>
      <c r="U10" s="235">
        <f t="shared" si="0"/>
        <v>95500</v>
      </c>
    </row>
    <row r="11" spans="1:21" ht="18" customHeight="1">
      <c r="A11" s="236" t="s">
        <v>330</v>
      </c>
      <c r="B11" s="239" t="s">
        <v>125</v>
      </c>
      <c r="C11" s="239" t="s">
        <v>125</v>
      </c>
      <c r="D11" s="239"/>
      <c r="E11" s="239" t="s">
        <v>111</v>
      </c>
      <c r="F11" s="239" t="s">
        <v>111</v>
      </c>
      <c r="G11" s="239" t="s">
        <v>125</v>
      </c>
      <c r="H11" s="239" t="s">
        <v>125</v>
      </c>
      <c r="I11" s="239" t="s">
        <v>125</v>
      </c>
      <c r="J11" s="239" t="s">
        <v>125</v>
      </c>
      <c r="K11" s="239" t="s">
        <v>125</v>
      </c>
      <c r="L11" s="239" t="s">
        <v>125</v>
      </c>
      <c r="M11" s="239" t="s">
        <v>125</v>
      </c>
      <c r="N11" s="239" t="s">
        <v>125</v>
      </c>
      <c r="O11" s="239" t="s">
        <v>125</v>
      </c>
      <c r="P11" s="239" t="s">
        <v>125</v>
      </c>
      <c r="Q11" s="239" t="s">
        <v>125</v>
      </c>
      <c r="R11" s="239" t="s">
        <v>125</v>
      </c>
      <c r="S11" s="239" t="s">
        <v>125</v>
      </c>
      <c r="T11" s="235">
        <v>2308</v>
      </c>
      <c r="U11" s="235">
        <f t="shared" si="0"/>
        <v>2308</v>
      </c>
    </row>
    <row r="12" spans="1:21" ht="18.75">
      <c r="A12" s="236" t="s">
        <v>331</v>
      </c>
      <c r="B12" s="239" t="s">
        <v>125</v>
      </c>
      <c r="C12" s="239" t="s">
        <v>125</v>
      </c>
      <c r="D12" s="239" t="s">
        <v>125</v>
      </c>
      <c r="E12" s="239" t="s">
        <v>111</v>
      </c>
      <c r="F12" s="239" t="s">
        <v>111</v>
      </c>
      <c r="G12" s="239" t="s">
        <v>125</v>
      </c>
      <c r="H12" s="239" t="s">
        <v>125</v>
      </c>
      <c r="I12" s="239" t="s">
        <v>125</v>
      </c>
      <c r="J12" s="239" t="s">
        <v>125</v>
      </c>
      <c r="K12" s="239" t="s">
        <v>125</v>
      </c>
      <c r="L12" s="239" t="s">
        <v>125</v>
      </c>
      <c r="M12" s="239" t="s">
        <v>125</v>
      </c>
      <c r="N12" s="239" t="s">
        <v>125</v>
      </c>
      <c r="O12" s="239" t="s">
        <v>125</v>
      </c>
      <c r="P12" s="239" t="s">
        <v>125</v>
      </c>
      <c r="Q12" s="239" t="s">
        <v>125</v>
      </c>
      <c r="R12" s="239" t="s">
        <v>125</v>
      </c>
      <c r="S12" s="239" t="s">
        <v>125</v>
      </c>
      <c r="T12" s="235" t="s">
        <v>125</v>
      </c>
      <c r="U12" s="235">
        <f t="shared" si="0"/>
        <v>0</v>
      </c>
    </row>
    <row r="13" spans="1:21" ht="18.75">
      <c r="A13" s="236" t="s">
        <v>332</v>
      </c>
      <c r="B13" s="239" t="s">
        <v>111</v>
      </c>
      <c r="C13" s="239" t="s">
        <v>111</v>
      </c>
      <c r="D13" s="239"/>
      <c r="E13" s="239" t="s">
        <v>111</v>
      </c>
      <c r="F13" s="239" t="s">
        <v>111</v>
      </c>
      <c r="G13" s="239" t="s">
        <v>111</v>
      </c>
      <c r="H13" s="239" t="s">
        <v>111</v>
      </c>
      <c r="I13" s="239" t="s">
        <v>111</v>
      </c>
      <c r="J13" s="239" t="s">
        <v>111</v>
      </c>
      <c r="K13" s="239" t="s">
        <v>111</v>
      </c>
      <c r="L13" s="239" t="s">
        <v>111</v>
      </c>
      <c r="M13" s="239" t="s">
        <v>111</v>
      </c>
      <c r="N13" s="239" t="s">
        <v>111</v>
      </c>
      <c r="O13" s="239" t="s">
        <v>111</v>
      </c>
      <c r="P13" s="239" t="s">
        <v>111</v>
      </c>
      <c r="Q13" s="239" t="s">
        <v>111</v>
      </c>
      <c r="R13" s="239" t="s">
        <v>111</v>
      </c>
      <c r="S13" s="239" t="s">
        <v>111</v>
      </c>
      <c r="T13" s="235" t="s">
        <v>125</v>
      </c>
      <c r="U13" s="235">
        <f t="shared" si="0"/>
        <v>0</v>
      </c>
    </row>
    <row r="14" spans="1:21" ht="18.75" customHeight="1" thickBot="1">
      <c r="A14" s="245" t="s">
        <v>202</v>
      </c>
      <c r="B14" s="245" t="s">
        <v>125</v>
      </c>
      <c r="C14" s="245" t="s">
        <v>125</v>
      </c>
      <c r="D14" s="245" t="s">
        <v>125</v>
      </c>
      <c r="E14" s="245"/>
      <c r="F14" s="245"/>
      <c r="G14" s="245" t="s">
        <v>125</v>
      </c>
      <c r="H14" s="245" t="s">
        <v>125</v>
      </c>
      <c r="I14" s="245" t="s">
        <v>125</v>
      </c>
      <c r="J14" s="245" t="s">
        <v>125</v>
      </c>
      <c r="K14" s="245" t="s">
        <v>125</v>
      </c>
      <c r="L14" s="245" t="s">
        <v>125</v>
      </c>
      <c r="M14" s="245" t="s">
        <v>125</v>
      </c>
      <c r="N14" s="245" t="s">
        <v>125</v>
      </c>
      <c r="O14" s="245" t="s">
        <v>125</v>
      </c>
      <c r="P14" s="245" t="s">
        <v>125</v>
      </c>
      <c r="Q14" s="245" t="s">
        <v>125</v>
      </c>
      <c r="R14" s="245" t="s">
        <v>125</v>
      </c>
      <c r="S14" s="245" t="s">
        <v>125</v>
      </c>
      <c r="T14" s="317">
        <f>SUM(T7:T13)</f>
        <v>5622754</v>
      </c>
      <c r="U14" s="317">
        <f t="shared" si="0"/>
        <v>5622754</v>
      </c>
    </row>
    <row r="15" ht="19.5" thickTop="1"/>
    <row r="18" ht="18.75">
      <c r="A18" s="79"/>
    </row>
    <row r="19" spans="1:21" ht="21">
      <c r="A19" s="79"/>
      <c r="B19" s="118" t="s">
        <v>208</v>
      </c>
      <c r="D19" s="118"/>
      <c r="E19" s="118"/>
      <c r="H19" s="118"/>
      <c r="I19" s="118" t="s">
        <v>209</v>
      </c>
      <c r="J19" s="118"/>
      <c r="K19" s="118"/>
      <c r="L19" s="118"/>
      <c r="M19" s="118"/>
      <c r="O19" s="118"/>
      <c r="P19" s="118" t="s">
        <v>210</v>
      </c>
      <c r="S19" s="118"/>
      <c r="T19" s="118"/>
      <c r="U19" s="118"/>
    </row>
    <row r="20" spans="1:21" ht="21">
      <c r="A20" s="79"/>
      <c r="B20" s="118" t="s">
        <v>224</v>
      </c>
      <c r="D20" s="118"/>
      <c r="E20" s="118"/>
      <c r="H20" s="118"/>
      <c r="I20" s="118" t="s">
        <v>216</v>
      </c>
      <c r="J20" s="118"/>
      <c r="K20" s="118"/>
      <c r="L20" s="118"/>
      <c r="M20" s="118"/>
      <c r="N20" s="118"/>
      <c r="O20" s="118"/>
      <c r="P20" s="118" t="s">
        <v>218</v>
      </c>
      <c r="R20" s="118"/>
      <c r="S20" s="118"/>
      <c r="T20" s="118"/>
      <c r="U20" s="118"/>
    </row>
    <row r="21" spans="1:21" ht="21">
      <c r="A21" s="79"/>
      <c r="B21" s="201" t="s">
        <v>213</v>
      </c>
      <c r="C21" s="293"/>
      <c r="D21" s="293"/>
      <c r="E21" s="293"/>
      <c r="F21" s="293"/>
      <c r="H21" s="118"/>
      <c r="I21" s="118" t="s">
        <v>214</v>
      </c>
      <c r="J21" s="118"/>
      <c r="K21" s="118"/>
      <c r="L21" s="118"/>
      <c r="M21" s="203"/>
      <c r="N21" s="203"/>
      <c r="O21" s="203"/>
      <c r="P21" s="203" t="s">
        <v>215</v>
      </c>
      <c r="Q21" s="203"/>
      <c r="R21" s="203"/>
      <c r="S21" s="203"/>
      <c r="T21" s="118"/>
      <c r="U21" s="118"/>
    </row>
    <row r="22" spans="1:21" ht="21">
      <c r="A22" s="79"/>
      <c r="B22" s="141"/>
      <c r="C22" s="118"/>
      <c r="D22" s="118"/>
      <c r="E22" s="118"/>
      <c r="F22" s="118"/>
      <c r="M22" s="118"/>
      <c r="N22" s="118"/>
      <c r="O22" s="118"/>
      <c r="P22" s="118"/>
      <c r="Q22" s="118"/>
      <c r="R22" s="118"/>
      <c r="S22" s="118"/>
      <c r="T22" s="118"/>
      <c r="U22" s="118"/>
    </row>
    <row r="23" spans="1:21" ht="21">
      <c r="A23" s="79"/>
      <c r="B23" s="141"/>
      <c r="C23" s="118"/>
      <c r="D23" s="118"/>
      <c r="E23" s="118"/>
      <c r="F23" s="118"/>
      <c r="M23" s="118"/>
      <c r="N23" s="118"/>
      <c r="O23" s="118"/>
      <c r="P23" s="118"/>
      <c r="Q23" s="118"/>
      <c r="R23" s="118"/>
      <c r="S23" s="118"/>
      <c r="T23" s="118"/>
      <c r="U23" s="118"/>
    </row>
    <row r="24" spans="1:21" ht="21">
      <c r="A24" s="79"/>
      <c r="B24" s="141"/>
      <c r="C24" s="118"/>
      <c r="D24" s="118"/>
      <c r="E24" s="118"/>
      <c r="F24" s="118"/>
      <c r="M24" s="118"/>
      <c r="N24" s="118"/>
      <c r="O24" s="118"/>
      <c r="P24" s="118"/>
      <c r="Q24" s="118"/>
      <c r="R24" s="118"/>
      <c r="S24" s="118"/>
      <c r="T24" s="118"/>
      <c r="U24" s="118"/>
    </row>
  </sheetData>
  <sheetProtection/>
  <mergeCells count="9">
    <mergeCell ref="P1:Q1"/>
    <mergeCell ref="R1:S1"/>
    <mergeCell ref="U1:U2"/>
    <mergeCell ref="B1:C1"/>
    <mergeCell ref="E1:F1"/>
    <mergeCell ref="G1:H1"/>
    <mergeCell ref="I1:J1"/>
    <mergeCell ref="L1:M1"/>
    <mergeCell ref="N1:O1"/>
  </mergeCells>
  <printOptions/>
  <pageMargins left="0.19" right="0.14" top="0.4" bottom="0.38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58"/>
  <sheetViews>
    <sheetView zoomScale="80" zoomScaleNormal="80" zoomScalePageLayoutView="0" workbookViewId="0" topLeftCell="A1">
      <selection activeCell="Q25" sqref="Q25"/>
    </sheetView>
  </sheetViews>
  <sheetFormatPr defaultColWidth="9.140625" defaultRowHeight="21.75"/>
  <cols>
    <col min="1" max="3" width="9.140625" style="54" customWidth="1"/>
    <col min="4" max="4" width="5.8515625" style="54" customWidth="1"/>
    <col min="5" max="5" width="8.421875" style="54" customWidth="1"/>
    <col min="6" max="6" width="6.8515625" style="54" customWidth="1"/>
    <col min="7" max="7" width="7.57421875" style="54" customWidth="1"/>
    <col min="8" max="8" width="5.8515625" style="54" customWidth="1"/>
    <col min="9" max="9" width="6.28125" style="54" customWidth="1"/>
    <col min="10" max="10" width="7.7109375" style="54" customWidth="1"/>
    <col min="11" max="11" width="7.28125" style="54" customWidth="1"/>
    <col min="12" max="12" width="9.28125" style="54" customWidth="1"/>
    <col min="13" max="13" width="8.8515625" style="54" customWidth="1"/>
    <col min="14" max="14" width="6.421875" style="54" customWidth="1"/>
    <col min="15" max="15" width="7.57421875" style="54" customWidth="1"/>
    <col min="16" max="16" width="7.140625" style="54" customWidth="1"/>
    <col min="17" max="17" width="7.57421875" style="54" customWidth="1"/>
    <col min="18" max="18" width="6.57421875" style="54" customWidth="1"/>
    <col min="19" max="19" width="6.28125" style="54" customWidth="1"/>
    <col min="20" max="20" width="6.421875" style="54" customWidth="1"/>
    <col min="21" max="21" width="7.8515625" style="54" customWidth="1"/>
    <col min="22" max="24" width="9.140625" style="54" customWidth="1"/>
    <col min="25" max="25" width="13.7109375" style="54" bestFit="1" customWidth="1"/>
    <col min="26" max="16384" width="9.140625" style="54" customWidth="1"/>
  </cols>
  <sheetData>
    <row r="1" spans="1:21" ht="21">
      <c r="A1" s="463" t="s">
        <v>179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  <c r="R1" s="463"/>
      <c r="S1" s="463"/>
      <c r="T1" s="463"/>
      <c r="U1" s="463"/>
    </row>
    <row r="2" spans="1:21" ht="21">
      <c r="A2" s="463" t="s">
        <v>221</v>
      </c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463"/>
      <c r="R2" s="463"/>
      <c r="S2" s="463"/>
      <c r="T2" s="463"/>
      <c r="U2" s="463"/>
    </row>
    <row r="3" spans="1:21" ht="21">
      <c r="A3" s="463" t="s">
        <v>342</v>
      </c>
      <c r="B3" s="463"/>
      <c r="C3" s="463"/>
      <c r="D3" s="463"/>
      <c r="E3" s="463"/>
      <c r="F3" s="463"/>
      <c r="G3" s="463"/>
      <c r="H3" s="463"/>
      <c r="I3" s="463"/>
      <c r="J3" s="463"/>
      <c r="K3" s="463"/>
      <c r="L3" s="463"/>
      <c r="M3" s="463"/>
      <c r="N3" s="463"/>
      <c r="O3" s="463"/>
      <c r="P3" s="463"/>
      <c r="Q3" s="463"/>
      <c r="R3" s="463"/>
      <c r="S3" s="463"/>
      <c r="T3" s="463"/>
      <c r="U3" s="463"/>
    </row>
    <row r="4" spans="1:21" ht="21">
      <c r="A4" s="463" t="s">
        <v>222</v>
      </c>
      <c r="B4" s="463"/>
      <c r="C4" s="463"/>
      <c r="D4" s="463"/>
      <c r="E4" s="463"/>
      <c r="F4" s="463"/>
      <c r="G4" s="463"/>
      <c r="H4" s="463"/>
      <c r="I4" s="463"/>
      <c r="J4" s="463"/>
      <c r="K4" s="463"/>
      <c r="L4" s="463"/>
      <c r="M4" s="463"/>
      <c r="N4" s="463"/>
      <c r="O4" s="463"/>
      <c r="P4" s="463"/>
      <c r="Q4" s="463"/>
      <c r="R4" s="463"/>
      <c r="S4" s="463"/>
      <c r="T4" s="463"/>
      <c r="U4" s="463"/>
    </row>
    <row r="5" spans="1:21" ht="21">
      <c r="A5" s="463" t="s">
        <v>223</v>
      </c>
      <c r="B5" s="463"/>
      <c r="C5" s="463"/>
      <c r="D5" s="463"/>
      <c r="E5" s="463"/>
      <c r="F5" s="463"/>
      <c r="G5" s="463"/>
      <c r="H5" s="463"/>
      <c r="I5" s="463"/>
      <c r="J5" s="463"/>
      <c r="K5" s="463"/>
      <c r="L5" s="463"/>
      <c r="M5" s="463"/>
      <c r="N5" s="463"/>
      <c r="O5" s="463"/>
      <c r="P5" s="463"/>
      <c r="Q5" s="463"/>
      <c r="R5" s="463"/>
      <c r="S5" s="463"/>
      <c r="T5" s="463"/>
      <c r="U5" s="463"/>
    </row>
    <row r="6" spans="1:21" ht="18.75">
      <c r="A6" s="485"/>
      <c r="B6" s="485"/>
      <c r="C6" s="485"/>
      <c r="D6" s="485"/>
      <c r="E6" s="485"/>
      <c r="F6" s="485"/>
      <c r="G6" s="485"/>
      <c r="H6" s="485"/>
      <c r="I6" s="485"/>
      <c r="J6" s="485"/>
      <c r="K6" s="485"/>
      <c r="L6" s="485"/>
      <c r="M6" s="485"/>
      <c r="N6" s="485"/>
      <c r="O6" s="485"/>
      <c r="P6" s="485"/>
      <c r="Q6" s="485"/>
      <c r="R6" s="485"/>
      <c r="S6" s="485"/>
      <c r="T6" s="485"/>
      <c r="U6" s="485"/>
    </row>
    <row r="7" spans="1:21" ht="18.75">
      <c r="A7" s="229" t="s">
        <v>181</v>
      </c>
      <c r="B7" s="465" t="s">
        <v>182</v>
      </c>
      <c r="C7" s="466"/>
      <c r="D7" s="467" t="s">
        <v>128</v>
      </c>
      <c r="E7" s="468"/>
      <c r="F7" s="467" t="s">
        <v>129</v>
      </c>
      <c r="G7" s="468"/>
      <c r="H7" s="467" t="s">
        <v>130</v>
      </c>
      <c r="I7" s="468"/>
      <c r="J7" s="230" t="s">
        <v>131</v>
      </c>
      <c r="K7" s="466" t="s">
        <v>132</v>
      </c>
      <c r="L7" s="466"/>
      <c r="M7" s="466"/>
      <c r="N7" s="460" t="s">
        <v>133</v>
      </c>
      <c r="O7" s="469"/>
      <c r="P7" s="466" t="s">
        <v>134</v>
      </c>
      <c r="Q7" s="466"/>
      <c r="R7" s="460" t="s">
        <v>135</v>
      </c>
      <c r="S7" s="469"/>
      <c r="T7" s="230" t="s">
        <v>136</v>
      </c>
      <c r="U7" s="470" t="s">
        <v>48</v>
      </c>
    </row>
    <row r="8" spans="1:21" ht="45">
      <c r="A8" s="250" t="s">
        <v>204</v>
      </c>
      <c r="B8" s="235" t="s">
        <v>184</v>
      </c>
      <c r="C8" s="235" t="s">
        <v>185</v>
      </c>
      <c r="D8" s="236" t="s">
        <v>186</v>
      </c>
      <c r="E8" s="236" t="s">
        <v>187</v>
      </c>
      <c r="F8" s="236" t="s">
        <v>188</v>
      </c>
      <c r="G8" s="236" t="s">
        <v>189</v>
      </c>
      <c r="H8" s="236" t="s">
        <v>190</v>
      </c>
      <c r="I8" s="236" t="s">
        <v>191</v>
      </c>
      <c r="J8" s="235" t="s">
        <v>192</v>
      </c>
      <c r="K8" s="235" t="s">
        <v>193</v>
      </c>
      <c r="L8" s="236" t="s">
        <v>194</v>
      </c>
      <c r="M8" s="236" t="s">
        <v>220</v>
      </c>
      <c r="N8" s="235" t="s">
        <v>195</v>
      </c>
      <c r="O8" s="235" t="s">
        <v>196</v>
      </c>
      <c r="P8" s="235" t="s">
        <v>197</v>
      </c>
      <c r="Q8" s="235" t="s">
        <v>198</v>
      </c>
      <c r="R8" s="235" t="s">
        <v>199</v>
      </c>
      <c r="S8" s="236" t="s">
        <v>200</v>
      </c>
      <c r="T8" s="235" t="s">
        <v>201</v>
      </c>
      <c r="U8" s="471"/>
    </row>
    <row r="9" spans="1:21" ht="18.75">
      <c r="A9" s="301">
        <v>5210000</v>
      </c>
      <c r="B9" s="235"/>
      <c r="C9" s="235"/>
      <c r="D9" s="236"/>
      <c r="E9" s="236"/>
      <c r="F9" s="236"/>
      <c r="G9" s="236"/>
      <c r="H9" s="236"/>
      <c r="I9" s="236"/>
      <c r="J9" s="235"/>
      <c r="K9" s="235"/>
      <c r="L9" s="235"/>
      <c r="M9" s="235"/>
      <c r="N9" s="235"/>
      <c r="O9" s="235"/>
      <c r="P9" s="235"/>
      <c r="Q9" s="235"/>
      <c r="R9" s="235"/>
      <c r="S9" s="236"/>
      <c r="T9" s="235"/>
      <c r="U9" s="237"/>
    </row>
    <row r="10" spans="1:21" ht="18.75">
      <c r="A10" s="250">
        <v>5220100</v>
      </c>
      <c r="B10" s="236"/>
      <c r="C10" s="236"/>
      <c r="D10" s="236"/>
      <c r="E10" s="236"/>
      <c r="F10" s="236"/>
      <c r="G10" s="236"/>
      <c r="H10" s="236"/>
      <c r="I10" s="236"/>
      <c r="J10" s="235"/>
      <c r="K10" s="254"/>
      <c r="L10" s="236"/>
      <c r="M10" s="235"/>
      <c r="N10" s="235"/>
      <c r="O10" s="235"/>
      <c r="P10" s="235"/>
      <c r="Q10" s="235"/>
      <c r="R10" s="235"/>
      <c r="S10" s="236"/>
      <c r="T10" s="235"/>
      <c r="U10" s="302"/>
    </row>
    <row r="11" spans="1:21" ht="18.75">
      <c r="A11" s="250">
        <v>5220200</v>
      </c>
      <c r="B11" s="303"/>
      <c r="C11" s="254"/>
      <c r="D11" s="236"/>
      <c r="E11" s="236"/>
      <c r="F11" s="236"/>
      <c r="G11" s="236"/>
      <c r="H11" s="236"/>
      <c r="I11" s="236"/>
      <c r="J11" s="235"/>
      <c r="K11" s="236"/>
      <c r="L11" s="236"/>
      <c r="M11" s="235"/>
      <c r="N11" s="235"/>
      <c r="O11" s="235"/>
      <c r="P11" s="235"/>
      <c r="Q11" s="235"/>
      <c r="R11" s="235"/>
      <c r="S11" s="236"/>
      <c r="T11" s="235"/>
      <c r="U11" s="302"/>
    </row>
    <row r="12" spans="1:21" ht="18.75">
      <c r="A12" s="250">
        <v>5220300</v>
      </c>
      <c r="B12" s="304"/>
      <c r="C12" s="236"/>
      <c r="D12" s="236"/>
      <c r="E12" s="236"/>
      <c r="F12" s="236"/>
      <c r="G12" s="236"/>
      <c r="H12" s="236"/>
      <c r="I12" s="236"/>
      <c r="J12" s="235"/>
      <c r="K12" s="236"/>
      <c r="L12" s="236"/>
      <c r="M12" s="235"/>
      <c r="N12" s="235"/>
      <c r="O12" s="235"/>
      <c r="P12" s="235"/>
      <c r="Q12" s="235"/>
      <c r="R12" s="235"/>
      <c r="S12" s="236"/>
      <c r="T12" s="235"/>
      <c r="U12" s="302"/>
    </row>
    <row r="13" spans="1:21" ht="18.75">
      <c r="A13" s="250">
        <v>5220600</v>
      </c>
      <c r="B13" s="254"/>
      <c r="C13" s="236" t="s">
        <v>283</v>
      </c>
      <c r="D13" s="236"/>
      <c r="E13" s="236"/>
      <c r="F13" s="236"/>
      <c r="G13" s="236"/>
      <c r="H13" s="236"/>
      <c r="I13" s="236"/>
      <c r="J13" s="235"/>
      <c r="K13" s="235"/>
      <c r="L13" s="235"/>
      <c r="M13" s="235"/>
      <c r="N13" s="235"/>
      <c r="O13" s="235"/>
      <c r="P13" s="235"/>
      <c r="Q13" s="235"/>
      <c r="R13" s="235"/>
      <c r="S13" s="236"/>
      <c r="T13" s="235"/>
      <c r="U13" s="237"/>
    </row>
    <row r="14" spans="1:21" ht="18.75">
      <c r="A14" s="250">
        <v>5220700</v>
      </c>
      <c r="B14" s="236"/>
      <c r="C14" s="236" t="s">
        <v>284</v>
      </c>
      <c r="D14" s="236"/>
      <c r="E14" s="236"/>
      <c r="F14" s="236"/>
      <c r="G14" s="236"/>
      <c r="H14" s="236"/>
      <c r="I14" s="236"/>
      <c r="J14" s="235"/>
      <c r="K14" s="235"/>
      <c r="L14" s="235"/>
      <c r="M14" s="235"/>
      <c r="N14" s="235"/>
      <c r="O14" s="235"/>
      <c r="P14" s="235"/>
      <c r="Q14" s="235"/>
      <c r="R14" s="235"/>
      <c r="S14" s="236"/>
      <c r="T14" s="235"/>
      <c r="U14" s="302"/>
    </row>
    <row r="15" spans="1:21" ht="18.75">
      <c r="A15" s="250">
        <v>5220700</v>
      </c>
      <c r="B15" s="236"/>
      <c r="C15" s="236"/>
      <c r="D15" s="236"/>
      <c r="E15" s="236"/>
      <c r="F15" s="236"/>
      <c r="G15" s="236"/>
      <c r="H15" s="236"/>
      <c r="I15" s="236"/>
      <c r="J15" s="235"/>
      <c r="K15" s="235"/>
      <c r="L15" s="235"/>
      <c r="M15" s="235"/>
      <c r="N15" s="235"/>
      <c r="O15" s="235"/>
      <c r="P15" s="235"/>
      <c r="Q15" s="235"/>
      <c r="R15" s="235"/>
      <c r="S15" s="236"/>
      <c r="T15" s="235"/>
      <c r="U15" s="302"/>
    </row>
    <row r="16" spans="1:21" ht="18.75">
      <c r="A16" s="238">
        <v>5310000</v>
      </c>
      <c r="B16" s="235"/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</row>
    <row r="17" spans="1:25" ht="18.75">
      <c r="A17" s="239">
        <v>5310100</v>
      </c>
      <c r="B17" s="236" t="s">
        <v>282</v>
      </c>
      <c r="C17" s="236"/>
      <c r="D17" s="235"/>
      <c r="E17" s="316"/>
      <c r="F17" s="235"/>
      <c r="G17" s="235"/>
      <c r="H17" s="235"/>
      <c r="I17" s="235"/>
      <c r="J17" s="235"/>
      <c r="K17" s="254"/>
      <c r="L17" s="254"/>
      <c r="M17" s="235"/>
      <c r="N17" s="235"/>
      <c r="O17" s="235"/>
      <c r="P17" s="235"/>
      <c r="Q17" s="235"/>
      <c r="R17" s="235"/>
      <c r="S17" s="235"/>
      <c r="T17" s="235"/>
      <c r="U17" s="236"/>
      <c r="Y17" s="182">
        <v>22801710.3</v>
      </c>
    </row>
    <row r="18" spans="1:25" ht="18.75">
      <c r="A18" s="239">
        <v>5310300</v>
      </c>
      <c r="B18" s="235"/>
      <c r="C18" s="236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5"/>
      <c r="T18" s="235"/>
      <c r="U18" s="236"/>
      <c r="Y18" s="182">
        <v>22798710.3</v>
      </c>
    </row>
    <row r="19" spans="1:21" ht="18.75">
      <c r="A19" s="239">
        <v>5310400</v>
      </c>
      <c r="B19" s="254"/>
      <c r="C19" s="254"/>
      <c r="D19" s="235"/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5"/>
      <c r="U19" s="235"/>
    </row>
    <row r="20" spans="1:25" ht="18.75">
      <c r="A20" s="239">
        <v>5310500</v>
      </c>
      <c r="B20" s="236"/>
      <c r="C20" s="254"/>
      <c r="D20" s="235"/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235"/>
      <c r="S20" s="235"/>
      <c r="T20" s="235"/>
      <c r="U20" s="236"/>
      <c r="Y20" s="54">
        <v>3000</v>
      </c>
    </row>
    <row r="21" spans="1:25" ht="18.75">
      <c r="A21" s="238">
        <v>5320000</v>
      </c>
      <c r="B21" s="235"/>
      <c r="C21" s="235"/>
      <c r="D21" s="235"/>
      <c r="E21" s="235"/>
      <c r="F21" s="235"/>
      <c r="G21" s="235"/>
      <c r="H21" s="235"/>
      <c r="I21" s="235"/>
      <c r="J21" s="235"/>
      <c r="K21" s="236"/>
      <c r="L21" s="236"/>
      <c r="M21" s="235"/>
      <c r="N21" s="235"/>
      <c r="O21" s="235"/>
      <c r="P21" s="235"/>
      <c r="Q21" s="235"/>
      <c r="R21" s="235"/>
      <c r="S21" s="235"/>
      <c r="T21" s="235"/>
      <c r="U21" s="236"/>
      <c r="Y21" s="54" t="s">
        <v>126</v>
      </c>
    </row>
    <row r="22" spans="1:21" ht="18.75">
      <c r="A22" s="239">
        <v>5320100</v>
      </c>
      <c r="B22" s="236"/>
      <c r="C22" s="236" t="s">
        <v>248</v>
      </c>
      <c r="D22" s="235"/>
      <c r="E22" s="235"/>
      <c r="F22" s="235"/>
      <c r="G22" s="235"/>
      <c r="H22" s="235"/>
      <c r="I22" s="235"/>
      <c r="J22" s="235"/>
      <c r="K22" s="236"/>
      <c r="L22" s="236"/>
      <c r="M22" s="235"/>
      <c r="N22" s="235"/>
      <c r="O22" s="235"/>
      <c r="P22" s="235"/>
      <c r="Q22" s="235"/>
      <c r="R22" s="235"/>
      <c r="S22" s="235"/>
      <c r="T22" s="235"/>
      <c r="U22" s="236"/>
    </row>
    <row r="23" spans="1:21" ht="18" customHeight="1">
      <c r="A23" s="239">
        <v>5320300</v>
      </c>
      <c r="B23" s="236" t="s">
        <v>281</v>
      </c>
      <c r="C23" s="236" t="s">
        <v>247</v>
      </c>
      <c r="D23" s="235"/>
      <c r="E23" s="236"/>
      <c r="F23" s="235"/>
      <c r="G23" s="236" t="s">
        <v>343</v>
      </c>
      <c r="H23" s="235"/>
      <c r="I23" s="235"/>
      <c r="J23" s="235"/>
      <c r="K23" s="236"/>
      <c r="L23" s="236"/>
      <c r="M23" s="235"/>
      <c r="N23" s="235"/>
      <c r="O23" s="235"/>
      <c r="P23" s="235"/>
      <c r="Q23" s="236" t="s">
        <v>280</v>
      </c>
      <c r="R23" s="235"/>
      <c r="S23" s="235"/>
      <c r="T23" s="235"/>
      <c r="U23" s="236"/>
    </row>
    <row r="24" spans="1:21" ht="18.75">
      <c r="A24" s="239">
        <v>5320300</v>
      </c>
      <c r="B24" s="254"/>
      <c r="C24" s="236"/>
      <c r="D24" s="235"/>
      <c r="E24" s="236"/>
      <c r="F24" s="235"/>
      <c r="G24" s="235"/>
      <c r="H24" s="235"/>
      <c r="I24" s="235"/>
      <c r="J24" s="236"/>
      <c r="K24" s="236"/>
      <c r="L24" s="236"/>
      <c r="M24" s="235"/>
      <c r="N24" s="235"/>
      <c r="O24" s="235"/>
      <c r="P24" s="254"/>
      <c r="Q24" s="254">
        <v>7500</v>
      </c>
      <c r="R24" s="235"/>
      <c r="S24" s="235"/>
      <c r="T24" s="235"/>
      <c r="U24" s="253"/>
    </row>
    <row r="25" spans="1:21" ht="18.75">
      <c r="A25" s="239">
        <v>5320400</v>
      </c>
      <c r="B25" s="236"/>
      <c r="C25" s="236"/>
      <c r="D25" s="235"/>
      <c r="E25" s="236"/>
      <c r="F25" s="235"/>
      <c r="G25" s="235"/>
      <c r="H25" s="235"/>
      <c r="I25" s="235"/>
      <c r="J25" s="235"/>
      <c r="K25" s="236"/>
      <c r="L25" s="236"/>
      <c r="M25" s="235"/>
      <c r="N25" s="235"/>
      <c r="O25" s="235"/>
      <c r="P25" s="254"/>
      <c r="Q25" s="236"/>
      <c r="R25" s="235"/>
      <c r="S25" s="235"/>
      <c r="T25" s="235"/>
      <c r="U25" s="236"/>
    </row>
    <row r="26" spans="1:21" ht="18.75">
      <c r="A26" s="238">
        <v>5330000</v>
      </c>
      <c r="B26" s="235"/>
      <c r="C26" s="235"/>
      <c r="D26" s="235"/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235"/>
      <c r="P26" s="235"/>
      <c r="Q26" s="235"/>
      <c r="R26" s="235"/>
      <c r="S26" s="235"/>
      <c r="T26" s="235"/>
      <c r="U26" s="235"/>
    </row>
    <row r="27" spans="1:21" ht="18.75">
      <c r="A27" s="239">
        <v>5330100</v>
      </c>
      <c r="B27" s="254"/>
      <c r="C27" s="254"/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5"/>
    </row>
    <row r="28" spans="1:21" ht="18.75">
      <c r="A28" s="239">
        <v>5330300</v>
      </c>
      <c r="B28" s="254">
        <v>22000</v>
      </c>
      <c r="C28" s="235"/>
      <c r="D28" s="235"/>
      <c r="E28" s="235"/>
      <c r="F28" s="235"/>
      <c r="G28" s="235"/>
      <c r="H28" s="235"/>
      <c r="I28" s="235"/>
      <c r="J28" s="235"/>
      <c r="K28" s="235"/>
      <c r="L28" s="235"/>
      <c r="M28" s="235"/>
      <c r="N28" s="235"/>
      <c r="O28" s="235"/>
      <c r="P28" s="235"/>
      <c r="Q28" s="235"/>
      <c r="R28" s="235"/>
      <c r="S28" s="235"/>
      <c r="T28" s="235"/>
      <c r="U28" s="235"/>
    </row>
    <row r="29" spans="1:21" ht="18.75">
      <c r="A29" s="239">
        <v>5330600</v>
      </c>
      <c r="B29" s="235"/>
      <c r="C29" s="235"/>
      <c r="D29" s="235"/>
      <c r="E29" s="235"/>
      <c r="F29" s="235"/>
      <c r="G29" s="235"/>
      <c r="H29" s="235"/>
      <c r="I29" s="235"/>
      <c r="J29" s="235"/>
      <c r="K29" s="235"/>
      <c r="L29" s="235"/>
      <c r="M29" s="254"/>
      <c r="N29" s="235"/>
      <c r="O29" s="235"/>
      <c r="P29" s="235"/>
      <c r="Q29" s="235"/>
      <c r="R29" s="235"/>
      <c r="S29" s="235"/>
      <c r="T29" s="235"/>
      <c r="U29" s="235"/>
    </row>
    <row r="30" spans="1:21" ht="18.75">
      <c r="A30" s="251" t="s">
        <v>181</v>
      </c>
      <c r="B30" s="469" t="s">
        <v>182</v>
      </c>
      <c r="C30" s="486"/>
      <c r="D30" s="473" t="s">
        <v>128</v>
      </c>
      <c r="E30" s="476"/>
      <c r="F30" s="473" t="s">
        <v>129</v>
      </c>
      <c r="G30" s="476"/>
      <c r="H30" s="473" t="s">
        <v>130</v>
      </c>
      <c r="I30" s="476"/>
      <c r="J30" s="235" t="s">
        <v>131</v>
      </c>
      <c r="K30" s="486" t="s">
        <v>132</v>
      </c>
      <c r="L30" s="486"/>
      <c r="M30" s="486"/>
      <c r="N30" s="460" t="s">
        <v>133</v>
      </c>
      <c r="O30" s="469"/>
      <c r="P30" s="486" t="s">
        <v>134</v>
      </c>
      <c r="Q30" s="486"/>
      <c r="R30" s="460" t="s">
        <v>135</v>
      </c>
      <c r="S30" s="469"/>
      <c r="T30" s="235" t="s">
        <v>136</v>
      </c>
      <c r="U30" s="470" t="s">
        <v>48</v>
      </c>
    </row>
    <row r="31" spans="1:21" ht="45">
      <c r="A31" s="250" t="s">
        <v>204</v>
      </c>
      <c r="B31" s="235" t="s">
        <v>184</v>
      </c>
      <c r="C31" s="235" t="s">
        <v>185</v>
      </c>
      <c r="D31" s="236" t="s">
        <v>186</v>
      </c>
      <c r="E31" s="236" t="s">
        <v>187</v>
      </c>
      <c r="F31" s="236" t="s">
        <v>188</v>
      </c>
      <c r="G31" s="236" t="s">
        <v>189</v>
      </c>
      <c r="H31" s="236" t="s">
        <v>190</v>
      </c>
      <c r="I31" s="236" t="s">
        <v>191</v>
      </c>
      <c r="J31" s="235" t="s">
        <v>192</v>
      </c>
      <c r="K31" s="235" t="s">
        <v>193</v>
      </c>
      <c r="L31" s="236" t="s">
        <v>194</v>
      </c>
      <c r="M31" s="236" t="s">
        <v>220</v>
      </c>
      <c r="N31" s="235" t="s">
        <v>195</v>
      </c>
      <c r="O31" s="235" t="s">
        <v>196</v>
      </c>
      <c r="P31" s="235" t="s">
        <v>197</v>
      </c>
      <c r="Q31" s="235" t="s">
        <v>198</v>
      </c>
      <c r="R31" s="235" t="s">
        <v>199</v>
      </c>
      <c r="S31" s="236" t="s">
        <v>200</v>
      </c>
      <c r="T31" s="235" t="s">
        <v>201</v>
      </c>
      <c r="U31" s="471"/>
    </row>
    <row r="32" spans="1:21" ht="18.75">
      <c r="A32" s="301">
        <v>5330000</v>
      </c>
      <c r="B32" s="235"/>
      <c r="C32" s="235"/>
      <c r="D32" s="236"/>
      <c r="E32" s="236"/>
      <c r="F32" s="236"/>
      <c r="G32" s="236"/>
      <c r="H32" s="236"/>
      <c r="I32" s="236"/>
      <c r="J32" s="235"/>
      <c r="K32" s="235"/>
      <c r="L32" s="235"/>
      <c r="M32" s="235"/>
      <c r="N32" s="235"/>
      <c r="O32" s="235"/>
      <c r="P32" s="235"/>
      <c r="Q32" s="235"/>
      <c r="R32" s="235"/>
      <c r="S32" s="236"/>
      <c r="T32" s="235"/>
      <c r="U32" s="237"/>
    </row>
    <row r="33" spans="1:21" ht="18.75">
      <c r="A33" s="250">
        <v>5331400</v>
      </c>
      <c r="B33" s="254"/>
      <c r="C33" s="254"/>
      <c r="D33" s="236"/>
      <c r="E33" s="236"/>
      <c r="F33" s="236"/>
      <c r="G33" s="236"/>
      <c r="H33" s="236"/>
      <c r="I33" s="236"/>
      <c r="J33" s="235"/>
      <c r="K33" s="254"/>
      <c r="L33" s="254"/>
      <c r="M33" s="235"/>
      <c r="N33" s="235"/>
      <c r="O33" s="235"/>
      <c r="P33" s="235"/>
      <c r="Q33" s="235"/>
      <c r="R33" s="235"/>
      <c r="S33" s="236"/>
      <c r="T33" s="235"/>
      <c r="U33" s="302"/>
    </row>
    <row r="34" spans="1:21" ht="18.75">
      <c r="A34" s="301">
        <v>5340000</v>
      </c>
      <c r="B34" s="235"/>
      <c r="C34" s="235"/>
      <c r="D34" s="236"/>
      <c r="E34" s="236"/>
      <c r="F34" s="236"/>
      <c r="G34" s="236"/>
      <c r="H34" s="236"/>
      <c r="I34" s="236"/>
      <c r="J34" s="235"/>
      <c r="K34" s="235"/>
      <c r="L34" s="235"/>
      <c r="M34" s="235"/>
      <c r="N34" s="235"/>
      <c r="O34" s="235"/>
      <c r="P34" s="235"/>
      <c r="Q34" s="235"/>
      <c r="R34" s="235"/>
      <c r="S34" s="236"/>
      <c r="T34" s="235"/>
      <c r="U34" s="237"/>
    </row>
    <row r="35" spans="1:21" ht="18.75">
      <c r="A35" s="250">
        <v>5340100</v>
      </c>
      <c r="B35" s="236"/>
      <c r="C35" s="235"/>
      <c r="D35" s="236"/>
      <c r="E35" s="236"/>
      <c r="F35" s="236"/>
      <c r="G35" s="236"/>
      <c r="H35" s="236"/>
      <c r="I35" s="236"/>
      <c r="J35" s="235"/>
      <c r="K35" s="235"/>
      <c r="L35" s="235"/>
      <c r="M35" s="235"/>
      <c r="N35" s="235"/>
      <c r="O35" s="235"/>
      <c r="P35" s="235"/>
      <c r="Q35" s="235"/>
      <c r="R35" s="235"/>
      <c r="S35" s="236"/>
      <c r="T35" s="235"/>
      <c r="U35" s="237"/>
    </row>
    <row r="36" spans="1:21" ht="18.75">
      <c r="A36" s="250">
        <v>5340300</v>
      </c>
      <c r="B36" s="236"/>
      <c r="C36" s="235"/>
      <c r="D36" s="236"/>
      <c r="E36" s="236"/>
      <c r="F36" s="236"/>
      <c r="G36" s="236"/>
      <c r="H36" s="236"/>
      <c r="I36" s="236"/>
      <c r="J36" s="235"/>
      <c r="K36" s="235"/>
      <c r="L36" s="235"/>
      <c r="M36" s="235"/>
      <c r="N36" s="235"/>
      <c r="O36" s="235"/>
      <c r="P36" s="235"/>
      <c r="Q36" s="235"/>
      <c r="R36" s="235"/>
      <c r="S36" s="236"/>
      <c r="T36" s="235"/>
      <c r="U36" s="302"/>
    </row>
    <row r="37" spans="1:21" ht="18.75">
      <c r="A37" s="250">
        <v>5340500</v>
      </c>
      <c r="B37" s="254"/>
      <c r="C37" s="235"/>
      <c r="D37" s="236"/>
      <c r="E37" s="236"/>
      <c r="F37" s="236"/>
      <c r="G37" s="236"/>
      <c r="H37" s="236"/>
      <c r="I37" s="236"/>
      <c r="J37" s="235"/>
      <c r="K37" s="235"/>
      <c r="L37" s="235"/>
      <c r="M37" s="235"/>
      <c r="N37" s="235"/>
      <c r="O37" s="235"/>
      <c r="P37" s="235"/>
      <c r="Q37" s="235"/>
      <c r="R37" s="235"/>
      <c r="S37" s="236"/>
      <c r="T37" s="235"/>
      <c r="U37" s="237"/>
    </row>
    <row r="38" spans="1:21" ht="18.75">
      <c r="A38" s="238">
        <v>5410000</v>
      </c>
      <c r="B38" s="235"/>
      <c r="C38" s="235"/>
      <c r="D38" s="235"/>
      <c r="E38" s="235"/>
      <c r="F38" s="235"/>
      <c r="G38" s="235"/>
      <c r="H38" s="235"/>
      <c r="I38" s="235"/>
      <c r="J38" s="235"/>
      <c r="K38" s="235"/>
      <c r="L38" s="235"/>
      <c r="M38" s="235"/>
      <c r="N38" s="235"/>
      <c r="O38" s="235"/>
      <c r="P38" s="235"/>
      <c r="Q38" s="235"/>
      <c r="R38" s="235"/>
      <c r="S38" s="235"/>
      <c r="T38" s="235"/>
      <c r="U38" s="235"/>
    </row>
    <row r="39" spans="1:21" ht="18.75">
      <c r="A39" s="239">
        <v>5410100</v>
      </c>
      <c r="B39" s="254"/>
      <c r="C39" s="235"/>
      <c r="D39" s="235"/>
      <c r="E39" s="235"/>
      <c r="F39" s="235"/>
      <c r="G39" s="235"/>
      <c r="H39" s="235"/>
      <c r="I39" s="235"/>
      <c r="J39" s="235"/>
      <c r="K39" s="254"/>
      <c r="L39" s="254"/>
      <c r="M39" s="235"/>
      <c r="N39" s="235"/>
      <c r="O39" s="235"/>
      <c r="P39" s="235"/>
      <c r="Q39" s="235"/>
      <c r="R39" s="235"/>
      <c r="S39" s="235"/>
      <c r="T39" s="235"/>
      <c r="U39" s="235"/>
    </row>
    <row r="40" spans="1:21" ht="18.75">
      <c r="A40" s="239">
        <v>5411300</v>
      </c>
      <c r="B40" s="254"/>
      <c r="C40" s="235"/>
      <c r="D40" s="235"/>
      <c r="E40" s="235"/>
      <c r="F40" s="235"/>
      <c r="G40" s="235"/>
      <c r="H40" s="235"/>
      <c r="I40" s="235"/>
      <c r="J40" s="235"/>
      <c r="K40" s="235"/>
      <c r="L40" s="255"/>
      <c r="M40" s="305"/>
      <c r="N40" s="235"/>
      <c r="O40" s="235"/>
      <c r="P40" s="235"/>
      <c r="Q40" s="235"/>
      <c r="R40" s="235"/>
      <c r="S40" s="235"/>
      <c r="T40" s="235"/>
      <c r="U40" s="236"/>
    </row>
    <row r="41" spans="1:21" ht="18.75">
      <c r="A41" s="251">
        <v>5411800</v>
      </c>
      <c r="B41" s="306"/>
      <c r="C41" s="255"/>
      <c r="D41" s="255"/>
      <c r="E41" s="255"/>
      <c r="F41" s="255"/>
      <c r="G41" s="255"/>
      <c r="H41" s="255"/>
      <c r="I41" s="255"/>
      <c r="J41" s="255"/>
      <c r="K41" s="255"/>
      <c r="L41" s="255"/>
      <c r="M41" s="305"/>
      <c r="N41" s="255"/>
      <c r="O41" s="255"/>
      <c r="P41" s="255"/>
      <c r="Q41" s="255"/>
      <c r="R41" s="255"/>
      <c r="S41" s="255"/>
      <c r="T41" s="255"/>
      <c r="U41" s="305"/>
    </row>
    <row r="42" spans="1:21" ht="18.75">
      <c r="A42" s="307">
        <v>5420000</v>
      </c>
      <c r="B42" s="306"/>
      <c r="C42" s="255"/>
      <c r="D42" s="255"/>
      <c r="E42" s="255"/>
      <c r="F42" s="255"/>
      <c r="G42" s="255"/>
      <c r="H42" s="255"/>
      <c r="I42" s="255"/>
      <c r="J42" s="255"/>
      <c r="K42" s="255"/>
      <c r="L42" s="255"/>
      <c r="M42" s="255"/>
      <c r="N42" s="255"/>
      <c r="O42" s="255"/>
      <c r="P42" s="255"/>
      <c r="Q42" s="255"/>
      <c r="R42" s="255"/>
      <c r="S42" s="255"/>
      <c r="T42" s="255"/>
      <c r="U42" s="255"/>
    </row>
    <row r="43" spans="1:21" ht="18.75">
      <c r="A43" s="251">
        <v>5421000</v>
      </c>
      <c r="B43" s="255"/>
      <c r="C43" s="255"/>
      <c r="D43" s="255"/>
      <c r="E43" s="255"/>
      <c r="F43" s="255"/>
      <c r="G43" s="255"/>
      <c r="H43" s="255"/>
      <c r="I43" s="255"/>
      <c r="J43" s="255"/>
      <c r="K43" s="255"/>
      <c r="L43" s="255"/>
      <c r="M43" s="306"/>
      <c r="N43" s="255"/>
      <c r="O43" s="255"/>
      <c r="P43" s="255"/>
      <c r="Q43" s="255"/>
      <c r="R43" s="255"/>
      <c r="S43" s="305"/>
      <c r="T43" s="255"/>
      <c r="U43" s="305"/>
    </row>
    <row r="44" spans="1:21" ht="18.75">
      <c r="A44" s="251">
        <v>5421000</v>
      </c>
      <c r="B44" s="255"/>
      <c r="C44" s="255"/>
      <c r="D44" s="255"/>
      <c r="E44" s="255"/>
      <c r="F44" s="255"/>
      <c r="G44" s="255"/>
      <c r="H44" s="255"/>
      <c r="I44" s="255"/>
      <c r="J44" s="255"/>
      <c r="K44" s="255"/>
      <c r="L44" s="305"/>
      <c r="M44" s="306"/>
      <c r="N44" s="255"/>
      <c r="O44" s="255"/>
      <c r="P44" s="255"/>
      <c r="Q44" s="255"/>
      <c r="R44" s="255"/>
      <c r="S44" s="305"/>
      <c r="T44" s="255"/>
      <c r="U44" s="305"/>
    </row>
    <row r="45" spans="1:21" ht="18.75">
      <c r="A45" s="307">
        <v>5510000</v>
      </c>
      <c r="B45" s="255"/>
      <c r="C45" s="255"/>
      <c r="D45" s="255"/>
      <c r="E45" s="255"/>
      <c r="F45" s="255"/>
      <c r="G45" s="255"/>
      <c r="H45" s="255"/>
      <c r="I45" s="255"/>
      <c r="J45" s="255"/>
      <c r="K45" s="255"/>
      <c r="L45" s="255"/>
      <c r="M45" s="255"/>
      <c r="N45" s="255"/>
      <c r="O45" s="255"/>
      <c r="P45" s="255"/>
      <c r="Q45" s="255"/>
      <c r="R45" s="255"/>
      <c r="S45" s="305"/>
      <c r="T45" s="255"/>
      <c r="U45" s="305"/>
    </row>
    <row r="46" spans="1:21" ht="18.75">
      <c r="A46" s="251">
        <v>5510100</v>
      </c>
      <c r="B46" s="306"/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5"/>
      <c r="P46" s="255"/>
      <c r="Q46" s="255"/>
      <c r="R46" s="255"/>
      <c r="S46" s="305"/>
      <c r="T46" s="255"/>
      <c r="U46" s="308"/>
    </row>
    <row r="47" spans="1:21" ht="18.75">
      <c r="A47" s="307">
        <v>5100000</v>
      </c>
      <c r="B47" s="306"/>
      <c r="C47" s="255"/>
      <c r="D47" s="255"/>
      <c r="E47" s="255"/>
      <c r="F47" s="255"/>
      <c r="G47" s="255"/>
      <c r="H47" s="255"/>
      <c r="I47" s="255"/>
      <c r="J47" s="255"/>
      <c r="K47" s="255"/>
      <c r="L47" s="255"/>
      <c r="M47" s="255"/>
      <c r="N47" s="255"/>
      <c r="O47" s="255"/>
      <c r="P47" s="255"/>
      <c r="Q47" s="255"/>
      <c r="R47" s="255"/>
      <c r="S47" s="305"/>
      <c r="T47" s="255"/>
      <c r="U47" s="305"/>
    </row>
    <row r="48" spans="1:21" ht="18.75" customHeight="1">
      <c r="A48" s="251">
        <v>5110300</v>
      </c>
      <c r="B48" s="306"/>
      <c r="C48" s="255"/>
      <c r="D48" s="255"/>
      <c r="E48" s="255"/>
      <c r="F48" s="255"/>
      <c r="G48" s="255"/>
      <c r="H48" s="255"/>
      <c r="I48" s="255"/>
      <c r="J48" s="255"/>
      <c r="K48" s="255"/>
      <c r="L48" s="255"/>
      <c r="M48" s="255"/>
      <c r="N48" s="255"/>
      <c r="O48" s="255"/>
      <c r="P48" s="255"/>
      <c r="Q48" s="255"/>
      <c r="R48" s="255"/>
      <c r="S48" s="305"/>
      <c r="T48" s="306"/>
      <c r="U48" s="305"/>
    </row>
    <row r="49" spans="1:21" ht="18.75">
      <c r="A49" s="251">
        <v>5110900</v>
      </c>
      <c r="B49" s="306"/>
      <c r="C49" s="255"/>
      <c r="D49" s="255"/>
      <c r="E49" s="255"/>
      <c r="F49" s="255"/>
      <c r="G49" s="255"/>
      <c r="H49" s="255"/>
      <c r="I49" s="255"/>
      <c r="J49" s="255"/>
      <c r="K49" s="255"/>
      <c r="L49" s="255"/>
      <c r="M49" s="255"/>
      <c r="N49" s="255"/>
      <c r="O49" s="255"/>
      <c r="P49" s="255"/>
      <c r="Q49" s="255"/>
      <c r="R49" s="255"/>
      <c r="S49" s="305"/>
      <c r="T49" s="305"/>
      <c r="U49" s="305"/>
    </row>
    <row r="50" spans="1:21" ht="18.75">
      <c r="A50" s="251">
        <v>5111000</v>
      </c>
      <c r="B50" s="306"/>
      <c r="C50" s="255"/>
      <c r="D50" s="255"/>
      <c r="E50" s="255"/>
      <c r="F50" s="255"/>
      <c r="G50" s="255"/>
      <c r="H50" s="255"/>
      <c r="I50" s="255"/>
      <c r="J50" s="255"/>
      <c r="K50" s="255"/>
      <c r="L50" s="255"/>
      <c r="M50" s="255"/>
      <c r="N50" s="255"/>
      <c r="O50" s="255"/>
      <c r="P50" s="255"/>
      <c r="Q50" s="255"/>
      <c r="R50" s="255"/>
      <c r="S50" s="305"/>
      <c r="T50" s="306"/>
      <c r="U50" s="305"/>
    </row>
    <row r="51" spans="1:21" ht="18.75">
      <c r="A51" s="251">
        <v>5111100</v>
      </c>
      <c r="B51" s="306"/>
      <c r="C51" s="255"/>
      <c r="D51" s="255"/>
      <c r="E51" s="255"/>
      <c r="F51" s="255"/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5"/>
      <c r="R51" s="255"/>
      <c r="S51" s="305"/>
      <c r="T51" s="305"/>
      <c r="U51" s="308"/>
    </row>
    <row r="52" spans="1:21" ht="18.75">
      <c r="A52" s="307">
        <v>5610000</v>
      </c>
      <c r="B52" s="255"/>
      <c r="C52" s="255"/>
      <c r="D52" s="255"/>
      <c r="E52" s="255"/>
      <c r="F52" s="255"/>
      <c r="G52" s="255"/>
      <c r="H52" s="255"/>
      <c r="I52" s="255"/>
      <c r="J52" s="255"/>
      <c r="K52" s="255"/>
      <c r="L52" s="255"/>
      <c r="M52" s="255"/>
      <c r="N52" s="255"/>
      <c r="O52" s="255"/>
      <c r="P52" s="255"/>
      <c r="Q52" s="255"/>
      <c r="R52" s="255"/>
      <c r="S52" s="305"/>
      <c r="T52" s="255"/>
      <c r="U52" s="305"/>
    </row>
    <row r="53" spans="1:21" ht="19.5" thickBot="1">
      <c r="A53" s="245">
        <v>5610200</v>
      </c>
      <c r="B53" s="242"/>
      <c r="C53" s="242"/>
      <c r="D53" s="242"/>
      <c r="E53" s="242"/>
      <c r="F53" s="242"/>
      <c r="G53" s="242"/>
      <c r="H53" s="257"/>
      <c r="I53" s="242"/>
      <c r="J53" s="242"/>
      <c r="K53" s="242"/>
      <c r="L53" s="286"/>
      <c r="M53" s="242"/>
      <c r="N53" s="242"/>
      <c r="O53" s="242"/>
      <c r="P53" s="242"/>
      <c r="Q53" s="242"/>
      <c r="R53" s="242"/>
      <c r="S53" s="242"/>
      <c r="T53" s="242"/>
      <c r="U53" s="242"/>
    </row>
    <row r="54" spans="1:21" ht="19.5" thickTop="1">
      <c r="A54" s="309"/>
      <c r="B54" s="310"/>
      <c r="C54" s="310"/>
      <c r="D54" s="310"/>
      <c r="E54" s="310"/>
      <c r="F54" s="310"/>
      <c r="G54" s="310"/>
      <c r="H54" s="310"/>
      <c r="I54" s="310"/>
      <c r="J54" s="310"/>
      <c r="K54" s="310"/>
      <c r="L54" s="310"/>
      <c r="M54" s="310"/>
      <c r="N54" s="310"/>
      <c r="O54" s="310"/>
      <c r="P54" s="310"/>
      <c r="Q54" s="310"/>
      <c r="R54" s="310"/>
      <c r="S54" s="310"/>
      <c r="T54" s="310"/>
      <c r="U54" s="310"/>
    </row>
    <row r="55" spans="1:21" ht="21">
      <c r="A55" s="79"/>
      <c r="B55" s="118" t="s">
        <v>208</v>
      </c>
      <c r="D55" s="118"/>
      <c r="E55" s="118"/>
      <c r="H55" s="118"/>
      <c r="I55" s="118" t="s">
        <v>209</v>
      </c>
      <c r="J55" s="118"/>
      <c r="K55" s="118"/>
      <c r="L55" s="118"/>
      <c r="M55" s="118"/>
      <c r="N55" s="118"/>
      <c r="P55" s="118"/>
      <c r="Q55" s="118" t="s">
        <v>210</v>
      </c>
      <c r="T55" s="118"/>
      <c r="U55" s="118"/>
    </row>
    <row r="56" spans="1:21" ht="21">
      <c r="A56" s="79"/>
      <c r="B56" s="118" t="s">
        <v>127</v>
      </c>
      <c r="D56" s="118"/>
      <c r="E56" s="118"/>
      <c r="H56" s="118"/>
      <c r="I56" s="118" t="s">
        <v>211</v>
      </c>
      <c r="J56" s="118"/>
      <c r="K56" s="118"/>
      <c r="L56" s="118"/>
      <c r="M56" s="118"/>
      <c r="N56" s="118"/>
      <c r="O56" s="118"/>
      <c r="P56" s="118"/>
      <c r="Q56" s="118" t="s">
        <v>212</v>
      </c>
      <c r="S56" s="118"/>
      <c r="T56" s="118"/>
      <c r="U56" s="118"/>
    </row>
    <row r="57" spans="1:21" ht="21">
      <c r="A57" s="79"/>
      <c r="B57" s="201" t="s">
        <v>213</v>
      </c>
      <c r="C57" s="293"/>
      <c r="D57" s="293"/>
      <c r="E57" s="293"/>
      <c r="F57" s="293"/>
      <c r="H57" s="118"/>
      <c r="I57" s="118" t="s">
        <v>214</v>
      </c>
      <c r="J57" s="118"/>
      <c r="K57" s="118"/>
      <c r="L57" s="118"/>
      <c r="M57" s="118"/>
      <c r="N57" s="203"/>
      <c r="O57" s="203"/>
      <c r="P57" s="203"/>
      <c r="Q57" s="203" t="s">
        <v>215</v>
      </c>
      <c r="R57" s="203"/>
      <c r="S57" s="203"/>
      <c r="T57" s="203"/>
      <c r="U57" s="118"/>
    </row>
    <row r="58" spans="1:21" ht="18.75">
      <c r="A58" s="311"/>
      <c r="B58" s="311"/>
      <c r="C58" s="311"/>
      <c r="D58" s="311"/>
      <c r="E58" s="311"/>
      <c r="F58" s="311"/>
      <c r="G58" s="311"/>
      <c r="H58" s="311"/>
      <c r="I58" s="311"/>
      <c r="J58" s="311"/>
      <c r="K58" s="311"/>
      <c r="L58" s="311"/>
      <c r="M58" s="311"/>
      <c r="N58" s="311"/>
      <c r="O58" s="311"/>
      <c r="P58" s="311"/>
      <c r="Q58" s="311"/>
      <c r="R58" s="311"/>
      <c r="S58" s="311"/>
      <c r="T58" s="311"/>
      <c r="U58" s="311"/>
    </row>
  </sheetData>
  <sheetProtection/>
  <mergeCells count="24">
    <mergeCell ref="R30:S30"/>
    <mergeCell ref="U30:U31"/>
    <mergeCell ref="P7:Q7"/>
    <mergeCell ref="R7:S7"/>
    <mergeCell ref="U7:U8"/>
    <mergeCell ref="B30:C30"/>
    <mergeCell ref="D30:E30"/>
    <mergeCell ref="F30:G30"/>
    <mergeCell ref="H30:I30"/>
    <mergeCell ref="K30:M30"/>
    <mergeCell ref="N30:O30"/>
    <mergeCell ref="P30:Q30"/>
    <mergeCell ref="B7:C7"/>
    <mergeCell ref="D7:E7"/>
    <mergeCell ref="F7:G7"/>
    <mergeCell ref="H7:I7"/>
    <mergeCell ref="K7:M7"/>
    <mergeCell ref="N7:O7"/>
    <mergeCell ref="A1:U1"/>
    <mergeCell ref="A2:U2"/>
    <mergeCell ref="A3:U3"/>
    <mergeCell ref="A4:U4"/>
    <mergeCell ref="A5:U5"/>
    <mergeCell ref="A6:U6"/>
  </mergeCells>
  <printOptions/>
  <pageMargins left="0.14" right="0.24" top="0.39" bottom="0.28" header="0.31496062992125984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3"/>
  <sheetViews>
    <sheetView view="pageBreakPreview" zoomScaleSheetLayoutView="100" zoomScalePageLayoutView="0" workbookViewId="0" topLeftCell="A1">
      <selection activeCell="I70" sqref="I70"/>
    </sheetView>
  </sheetViews>
  <sheetFormatPr defaultColWidth="9.140625" defaultRowHeight="21.75"/>
  <cols>
    <col min="1" max="5" width="9.140625" style="54" customWidth="1"/>
    <col min="6" max="6" width="14.8515625" style="54" customWidth="1"/>
    <col min="7" max="7" width="11.00390625" style="54" bestFit="1" customWidth="1"/>
    <col min="8" max="8" width="16.8515625" style="54" customWidth="1"/>
    <col min="9" max="9" width="18.7109375" style="54" customWidth="1"/>
    <col min="10" max="11" width="13.57421875" style="54" bestFit="1" customWidth="1"/>
    <col min="12" max="12" width="12.421875" style="54" bestFit="1" customWidth="1"/>
    <col min="13" max="16384" width="9.140625" style="54" customWidth="1"/>
  </cols>
  <sheetData>
    <row r="1" spans="1:9" ht="21">
      <c r="A1" s="390" t="s">
        <v>274</v>
      </c>
      <c r="B1" s="390"/>
      <c r="C1" s="390"/>
      <c r="D1" s="390"/>
      <c r="E1" s="390"/>
      <c r="F1" s="390"/>
      <c r="G1" s="390"/>
      <c r="H1" s="390"/>
      <c r="I1" s="390"/>
    </row>
    <row r="2" spans="1:9" ht="21">
      <c r="A2" s="362" t="s">
        <v>273</v>
      </c>
      <c r="B2" s="362"/>
      <c r="C2" s="362"/>
      <c r="D2" s="362"/>
      <c r="E2" s="362"/>
      <c r="F2" s="362"/>
      <c r="G2" s="362"/>
      <c r="H2" s="362"/>
      <c r="I2" s="362"/>
    </row>
    <row r="3" spans="1:9" ht="21">
      <c r="A3" s="362" t="s">
        <v>311</v>
      </c>
      <c r="B3" s="362"/>
      <c r="C3" s="362"/>
      <c r="D3" s="362"/>
      <c r="E3" s="362"/>
      <c r="F3" s="362"/>
      <c r="G3" s="362"/>
      <c r="H3" s="362"/>
      <c r="I3" s="362"/>
    </row>
    <row r="4" spans="1:9" ht="21">
      <c r="A4" s="118"/>
      <c r="B4" s="118"/>
      <c r="C4" s="118"/>
      <c r="D4" s="118"/>
      <c r="E4" s="118"/>
      <c r="F4" s="118"/>
      <c r="G4" s="118"/>
      <c r="H4" s="118"/>
      <c r="I4" s="118"/>
    </row>
    <row r="5" spans="1:9" ht="21">
      <c r="A5" s="387" t="s">
        <v>4</v>
      </c>
      <c r="B5" s="388"/>
      <c r="C5" s="388"/>
      <c r="D5" s="388"/>
      <c r="E5" s="388"/>
      <c r="F5" s="389"/>
      <c r="G5" s="121" t="s">
        <v>37</v>
      </c>
      <c r="H5" s="120" t="s">
        <v>0</v>
      </c>
      <c r="I5" s="120" t="s">
        <v>42</v>
      </c>
    </row>
    <row r="6" spans="1:9" ht="21">
      <c r="A6" s="122" t="s">
        <v>43</v>
      </c>
      <c r="B6" s="123"/>
      <c r="C6" s="123"/>
      <c r="D6" s="124"/>
      <c r="E6" s="124"/>
      <c r="F6" s="125"/>
      <c r="G6" s="126"/>
      <c r="H6" s="127"/>
      <c r="I6" s="127"/>
    </row>
    <row r="7" spans="1:9" ht="21">
      <c r="A7" s="128" t="s">
        <v>44</v>
      </c>
      <c r="B7" s="129"/>
      <c r="C7" s="129"/>
      <c r="D7" s="130"/>
      <c r="E7" s="130"/>
      <c r="F7" s="131"/>
      <c r="G7" s="132">
        <v>41100000</v>
      </c>
      <c r="H7" s="133"/>
      <c r="I7" s="133"/>
    </row>
    <row r="8" spans="1:10" ht="21">
      <c r="A8" s="134" t="s">
        <v>45</v>
      </c>
      <c r="B8" s="135"/>
      <c r="C8" s="135"/>
      <c r="D8" s="135"/>
      <c r="E8" s="135"/>
      <c r="F8" s="136"/>
      <c r="G8" s="137">
        <v>41100001</v>
      </c>
      <c r="H8" s="138">
        <v>600000</v>
      </c>
      <c r="I8" s="138">
        <v>99179</v>
      </c>
      <c r="J8" s="139"/>
    </row>
    <row r="9" spans="1:10" ht="21">
      <c r="A9" s="134" t="s">
        <v>46</v>
      </c>
      <c r="B9" s="135"/>
      <c r="C9" s="135"/>
      <c r="D9" s="135"/>
      <c r="E9" s="135"/>
      <c r="F9" s="136"/>
      <c r="G9" s="137">
        <v>41100002</v>
      </c>
      <c r="H9" s="138">
        <v>55000</v>
      </c>
      <c r="I9" s="138">
        <v>3092.49</v>
      </c>
      <c r="J9" s="139"/>
    </row>
    <row r="10" spans="1:10" ht="21">
      <c r="A10" s="140" t="s">
        <v>47</v>
      </c>
      <c r="B10" s="141"/>
      <c r="C10" s="141"/>
      <c r="D10" s="141"/>
      <c r="E10" s="141"/>
      <c r="F10" s="46"/>
      <c r="G10" s="142">
        <v>41100003</v>
      </c>
      <c r="H10" s="143">
        <v>60000</v>
      </c>
      <c r="I10" s="143">
        <v>25664</v>
      </c>
      <c r="J10" s="139"/>
    </row>
    <row r="11" spans="1:10" ht="21">
      <c r="A11" s="379" t="s">
        <v>48</v>
      </c>
      <c r="B11" s="380"/>
      <c r="C11" s="380"/>
      <c r="D11" s="380"/>
      <c r="E11" s="380"/>
      <c r="F11" s="381"/>
      <c r="G11" s="144"/>
      <c r="H11" s="145">
        <f>SUM(H8:H10)</f>
        <v>715000</v>
      </c>
      <c r="I11" s="145">
        <f>SUM(I8:I10)</f>
        <v>127935.49</v>
      </c>
      <c r="J11" s="139"/>
    </row>
    <row r="12" spans="1:10" ht="21">
      <c r="A12" s="122" t="s">
        <v>49</v>
      </c>
      <c r="B12" s="123"/>
      <c r="C12" s="123"/>
      <c r="D12" s="123"/>
      <c r="E12" s="123"/>
      <c r="F12" s="147"/>
      <c r="G12" s="148">
        <v>41200000</v>
      </c>
      <c r="H12" s="127"/>
      <c r="I12" s="127"/>
      <c r="J12" s="139"/>
    </row>
    <row r="13" spans="1:10" ht="21">
      <c r="A13" s="149" t="s">
        <v>310</v>
      </c>
      <c r="B13" s="150"/>
      <c r="C13" s="150"/>
      <c r="D13" s="150"/>
      <c r="E13" s="150"/>
      <c r="F13" s="151"/>
      <c r="G13" s="137">
        <v>41210001</v>
      </c>
      <c r="H13" s="138">
        <v>0</v>
      </c>
      <c r="I13" s="138">
        <v>0</v>
      </c>
      <c r="J13" s="139"/>
    </row>
    <row r="14" spans="1:10" ht="21">
      <c r="A14" s="134" t="s">
        <v>51</v>
      </c>
      <c r="B14" s="135"/>
      <c r="C14" s="135"/>
      <c r="D14" s="135"/>
      <c r="E14" s="135"/>
      <c r="F14" s="136"/>
      <c r="G14" s="137">
        <v>41210004</v>
      </c>
      <c r="H14" s="138">
        <v>0</v>
      </c>
      <c r="I14" s="138">
        <v>0</v>
      </c>
      <c r="J14" s="139"/>
    </row>
    <row r="15" spans="1:10" ht="21">
      <c r="A15" s="134" t="s">
        <v>52</v>
      </c>
      <c r="B15" s="135"/>
      <c r="C15" s="135"/>
      <c r="D15" s="135"/>
      <c r="E15" s="135"/>
      <c r="F15" s="136"/>
      <c r="G15" s="137">
        <v>41210005</v>
      </c>
      <c r="H15" s="138">
        <v>0</v>
      </c>
      <c r="I15" s="138">
        <v>0</v>
      </c>
      <c r="J15" s="139"/>
    </row>
    <row r="16" spans="1:10" ht="21">
      <c r="A16" s="134" t="s">
        <v>143</v>
      </c>
      <c r="B16" s="135"/>
      <c r="C16" s="135"/>
      <c r="D16" s="135"/>
      <c r="E16" s="135"/>
      <c r="F16" s="136"/>
      <c r="G16" s="137">
        <v>41210007</v>
      </c>
      <c r="H16" s="138">
        <v>25000</v>
      </c>
      <c r="I16" s="138">
        <v>83</v>
      </c>
      <c r="J16" s="139"/>
    </row>
    <row r="17" spans="1:10" ht="21">
      <c r="A17" s="134" t="s">
        <v>170</v>
      </c>
      <c r="B17" s="135"/>
      <c r="C17" s="135"/>
      <c r="D17" s="135"/>
      <c r="E17" s="135"/>
      <c r="F17" s="136"/>
      <c r="G17" s="137">
        <v>41210008</v>
      </c>
      <c r="H17" s="138">
        <v>120000</v>
      </c>
      <c r="I17" s="138">
        <v>0</v>
      </c>
      <c r="J17" s="139"/>
    </row>
    <row r="18" spans="1:10" ht="21">
      <c r="A18" s="134" t="s">
        <v>171</v>
      </c>
      <c r="B18" s="135"/>
      <c r="C18" s="135"/>
      <c r="D18" s="135"/>
      <c r="E18" s="135"/>
      <c r="F18" s="136"/>
      <c r="G18" s="137">
        <v>41210029</v>
      </c>
      <c r="H18" s="138">
        <v>10000</v>
      </c>
      <c r="I18" s="138">
        <v>0</v>
      </c>
      <c r="J18" s="139"/>
    </row>
    <row r="19" spans="1:10" ht="21">
      <c r="A19" s="140" t="s">
        <v>225</v>
      </c>
      <c r="B19" s="141"/>
      <c r="C19" s="141"/>
      <c r="D19" s="141"/>
      <c r="E19" s="141"/>
      <c r="F19" s="46"/>
      <c r="G19" s="153">
        <v>41219999</v>
      </c>
      <c r="H19" s="154">
        <v>5000</v>
      </c>
      <c r="I19" s="138">
        <v>0</v>
      </c>
      <c r="J19" s="139"/>
    </row>
    <row r="20" spans="1:10" ht="21">
      <c r="A20" s="134" t="s">
        <v>226</v>
      </c>
      <c r="B20" s="135"/>
      <c r="C20" s="135"/>
      <c r="D20" s="135"/>
      <c r="E20" s="135"/>
      <c r="F20" s="136"/>
      <c r="G20" s="137">
        <v>41220002</v>
      </c>
      <c r="H20" s="138">
        <v>7000</v>
      </c>
      <c r="I20" s="138">
        <v>0</v>
      </c>
      <c r="J20" s="139"/>
    </row>
    <row r="21" spans="1:10" ht="21">
      <c r="A21" s="134" t="s">
        <v>227</v>
      </c>
      <c r="B21" s="135"/>
      <c r="C21" s="135"/>
      <c r="D21" s="135"/>
      <c r="E21" s="135"/>
      <c r="F21" s="136"/>
      <c r="G21" s="137">
        <v>41220010</v>
      </c>
      <c r="H21" s="138">
        <v>40000</v>
      </c>
      <c r="I21" s="138">
        <v>0</v>
      </c>
      <c r="J21" s="139"/>
    </row>
    <row r="22" spans="1:10" ht="21">
      <c r="A22" s="155" t="s">
        <v>228</v>
      </c>
      <c r="B22" s="135"/>
      <c r="C22" s="135"/>
      <c r="D22" s="135"/>
      <c r="E22" s="135"/>
      <c r="F22" s="136"/>
      <c r="G22" s="137">
        <v>41230003</v>
      </c>
      <c r="H22" s="138">
        <v>0</v>
      </c>
      <c r="I22" s="138">
        <v>0</v>
      </c>
      <c r="J22" s="139"/>
    </row>
    <row r="23" spans="1:10" ht="21">
      <c r="A23" s="133" t="s">
        <v>229</v>
      </c>
      <c r="B23" s="133"/>
      <c r="C23" s="133"/>
      <c r="D23" s="133"/>
      <c r="E23" s="133"/>
      <c r="F23" s="133"/>
      <c r="G23" s="152">
        <v>41230004</v>
      </c>
      <c r="H23" s="138">
        <v>400</v>
      </c>
      <c r="I23" s="138">
        <v>0</v>
      </c>
      <c r="J23" s="139"/>
    </row>
    <row r="24" spans="1:10" ht="21">
      <c r="A24" s="134" t="s">
        <v>172</v>
      </c>
      <c r="B24" s="135"/>
      <c r="C24" s="135"/>
      <c r="D24" s="135"/>
      <c r="E24" s="135"/>
      <c r="F24" s="136"/>
      <c r="G24" s="137">
        <v>41230006</v>
      </c>
      <c r="H24" s="138">
        <v>2000</v>
      </c>
      <c r="I24" s="138">
        <v>0</v>
      </c>
      <c r="J24" s="139"/>
    </row>
    <row r="25" spans="1:10" ht="21">
      <c r="A25" s="134" t="s">
        <v>173</v>
      </c>
      <c r="B25" s="135"/>
      <c r="C25" s="135"/>
      <c r="D25" s="135"/>
      <c r="E25" s="135"/>
      <c r="F25" s="135"/>
      <c r="G25" s="137">
        <v>41230007</v>
      </c>
      <c r="H25" s="138">
        <v>500</v>
      </c>
      <c r="I25" s="138">
        <v>40</v>
      </c>
      <c r="J25" s="139"/>
    </row>
    <row r="26" spans="1:10" ht="21">
      <c r="A26" s="157" t="s">
        <v>174</v>
      </c>
      <c r="B26" s="158"/>
      <c r="C26" s="158"/>
      <c r="D26" s="158"/>
      <c r="E26" s="158"/>
      <c r="F26" s="158"/>
      <c r="G26" s="159">
        <v>41239999</v>
      </c>
      <c r="H26" s="160">
        <v>0</v>
      </c>
      <c r="I26" s="156">
        <v>0</v>
      </c>
      <c r="J26" s="139"/>
    </row>
    <row r="27" spans="1:10" ht="21">
      <c r="A27" s="382" t="s">
        <v>48</v>
      </c>
      <c r="B27" s="383"/>
      <c r="C27" s="383"/>
      <c r="D27" s="383"/>
      <c r="E27" s="383"/>
      <c r="F27" s="384"/>
      <c r="G27" s="161"/>
      <c r="H27" s="162">
        <f>SUM(H13:H26)</f>
        <v>209900</v>
      </c>
      <c r="I27" s="145">
        <f>SUM(I13:I26)</f>
        <v>123</v>
      </c>
      <c r="J27" s="139"/>
    </row>
    <row r="28" spans="1:10" ht="21">
      <c r="A28" s="122" t="s">
        <v>53</v>
      </c>
      <c r="B28" s="123"/>
      <c r="C28" s="123"/>
      <c r="D28" s="123"/>
      <c r="E28" s="123"/>
      <c r="F28" s="147"/>
      <c r="G28" s="163">
        <v>41300000</v>
      </c>
      <c r="H28" s="127"/>
      <c r="I28" s="164"/>
      <c r="J28" s="139"/>
    </row>
    <row r="29" spans="1:10" ht="21">
      <c r="A29" s="140" t="s">
        <v>54</v>
      </c>
      <c r="B29" s="141"/>
      <c r="C29" s="141"/>
      <c r="D29" s="141"/>
      <c r="E29" s="141"/>
      <c r="F29" s="46"/>
      <c r="G29" s="166">
        <v>41300003</v>
      </c>
      <c r="H29" s="143">
        <v>110000</v>
      </c>
      <c r="I29" s="138">
        <v>0</v>
      </c>
      <c r="J29" s="139"/>
    </row>
    <row r="30" spans="1:10" ht="21">
      <c r="A30" s="379" t="s">
        <v>48</v>
      </c>
      <c r="B30" s="385"/>
      <c r="C30" s="385"/>
      <c r="D30" s="385"/>
      <c r="E30" s="385"/>
      <c r="F30" s="386"/>
      <c r="G30" s="167"/>
      <c r="H30" s="145">
        <f>SUM(H29)</f>
        <v>110000</v>
      </c>
      <c r="I30" s="145">
        <f>SUM(I29)</f>
        <v>0</v>
      </c>
      <c r="J30" s="139"/>
    </row>
    <row r="31" spans="1:10" ht="21">
      <c r="A31" s="170" t="s">
        <v>55</v>
      </c>
      <c r="B31" s="171"/>
      <c r="C31" s="171"/>
      <c r="D31" s="171"/>
      <c r="E31" s="171"/>
      <c r="F31" s="172"/>
      <c r="G31" s="173">
        <v>41500000</v>
      </c>
      <c r="H31" s="174"/>
      <c r="I31" s="352"/>
      <c r="J31" s="139"/>
    </row>
    <row r="32" spans="1:10" ht="21">
      <c r="A32" s="212" t="s">
        <v>56</v>
      </c>
      <c r="B32" s="213"/>
      <c r="C32" s="213"/>
      <c r="D32" s="213"/>
      <c r="E32" s="213"/>
      <c r="F32" s="214"/>
      <c r="G32" s="215">
        <v>41500004</v>
      </c>
      <c r="H32" s="216">
        <v>50000</v>
      </c>
      <c r="I32" s="138">
        <v>34000</v>
      </c>
      <c r="J32" s="139"/>
    </row>
    <row r="33" spans="1:10" ht="21">
      <c r="A33" s="134" t="s">
        <v>110</v>
      </c>
      <c r="B33" s="135"/>
      <c r="C33" s="135"/>
      <c r="D33" s="135"/>
      <c r="E33" s="135"/>
      <c r="F33" s="136"/>
      <c r="G33" s="137">
        <v>41500007</v>
      </c>
      <c r="H33" s="176">
        <v>100</v>
      </c>
      <c r="I33" s="138">
        <v>0</v>
      </c>
      <c r="J33" s="139"/>
    </row>
    <row r="34" spans="1:10" ht="21">
      <c r="A34" s="140" t="s">
        <v>57</v>
      </c>
      <c r="B34" s="141"/>
      <c r="C34" s="141"/>
      <c r="D34" s="141"/>
      <c r="E34" s="141"/>
      <c r="F34" s="46"/>
      <c r="G34" s="142">
        <v>41599999</v>
      </c>
      <c r="H34" s="177">
        <v>2000</v>
      </c>
      <c r="I34" s="143">
        <v>0</v>
      </c>
      <c r="J34" s="139"/>
    </row>
    <row r="35" spans="1:10" ht="30" customHeight="1">
      <c r="A35" s="379" t="s">
        <v>48</v>
      </c>
      <c r="B35" s="380"/>
      <c r="C35" s="380"/>
      <c r="D35" s="380"/>
      <c r="E35" s="380"/>
      <c r="F35" s="381"/>
      <c r="G35" s="178"/>
      <c r="H35" s="179">
        <f>SUM(H32:H34)</f>
        <v>52100</v>
      </c>
      <c r="I35" s="145">
        <f>SUM(I32:I34)</f>
        <v>34000</v>
      </c>
      <c r="J35" s="139"/>
    </row>
    <row r="36" spans="1:10" ht="30" customHeight="1">
      <c r="A36" s="204"/>
      <c r="B36" s="204"/>
      <c r="C36" s="204"/>
      <c r="D36" s="204"/>
      <c r="E36" s="204"/>
      <c r="F36" s="204"/>
      <c r="G36" s="205"/>
      <c r="H36" s="206"/>
      <c r="I36" s="206"/>
      <c r="J36" s="139"/>
    </row>
    <row r="37" spans="1:10" ht="30" customHeight="1">
      <c r="A37" s="208"/>
      <c r="B37" s="208"/>
      <c r="C37" s="208"/>
      <c r="D37" s="208"/>
      <c r="E37" s="208"/>
      <c r="F37" s="208"/>
      <c r="G37" s="171"/>
      <c r="H37" s="209"/>
      <c r="I37" s="209"/>
      <c r="J37" s="139"/>
    </row>
    <row r="38" spans="1:10" ht="30" customHeight="1">
      <c r="A38" s="208"/>
      <c r="B38" s="208"/>
      <c r="C38" s="208"/>
      <c r="D38" s="208"/>
      <c r="E38" s="208"/>
      <c r="F38" s="208"/>
      <c r="G38" s="171"/>
      <c r="H38" s="209"/>
      <c r="I38" s="209"/>
      <c r="J38" s="139"/>
    </row>
    <row r="39" spans="1:10" ht="30" customHeight="1">
      <c r="A39" s="208"/>
      <c r="B39" s="208"/>
      <c r="C39" s="208"/>
      <c r="D39" s="208"/>
      <c r="E39" s="208"/>
      <c r="F39" s="208"/>
      <c r="G39" s="171"/>
      <c r="H39" s="209"/>
      <c r="I39" s="209"/>
      <c r="J39" s="139"/>
    </row>
    <row r="40" spans="1:9" ht="25.5" customHeight="1">
      <c r="A40" s="387" t="s">
        <v>4</v>
      </c>
      <c r="B40" s="388"/>
      <c r="C40" s="388"/>
      <c r="D40" s="388"/>
      <c r="E40" s="388"/>
      <c r="F40" s="389"/>
      <c r="G40" s="121" t="s">
        <v>37</v>
      </c>
      <c r="H40" s="120" t="s">
        <v>0</v>
      </c>
      <c r="I40" s="120" t="s">
        <v>42</v>
      </c>
    </row>
    <row r="41" spans="1:9" ht="21">
      <c r="A41" s="122" t="s">
        <v>58</v>
      </c>
      <c r="B41" s="123"/>
      <c r="C41" s="123"/>
      <c r="D41" s="124"/>
      <c r="E41" s="124"/>
      <c r="F41" s="125"/>
      <c r="G41" s="126"/>
      <c r="H41" s="127"/>
      <c r="I41" s="127"/>
    </row>
    <row r="42" spans="1:9" ht="21">
      <c r="A42" s="128" t="s">
        <v>59</v>
      </c>
      <c r="B42" s="129"/>
      <c r="C42" s="129"/>
      <c r="D42" s="130"/>
      <c r="E42" s="130"/>
      <c r="F42" s="131"/>
      <c r="G42" s="132">
        <v>42100000</v>
      </c>
      <c r="H42" s="133"/>
      <c r="I42" s="133"/>
    </row>
    <row r="43" spans="1:10" ht="21">
      <c r="A43" s="134" t="s">
        <v>60</v>
      </c>
      <c r="B43" s="135"/>
      <c r="C43" s="135"/>
      <c r="D43" s="135"/>
      <c r="E43" s="135"/>
      <c r="F43" s="136"/>
      <c r="G43" s="137">
        <v>42100001</v>
      </c>
      <c r="H43" s="138">
        <v>400000</v>
      </c>
      <c r="I43" s="138">
        <v>86314.44</v>
      </c>
      <c r="J43" s="139"/>
    </row>
    <row r="44" spans="1:10" ht="21">
      <c r="A44" s="134" t="s">
        <v>88</v>
      </c>
      <c r="B44" s="135"/>
      <c r="C44" s="135"/>
      <c r="D44" s="135"/>
      <c r="E44" s="135"/>
      <c r="F44" s="136"/>
      <c r="G44" s="137">
        <v>42100002</v>
      </c>
      <c r="H44" s="176">
        <v>8000000</v>
      </c>
      <c r="I44" s="138">
        <v>0</v>
      </c>
      <c r="J44" s="139"/>
    </row>
    <row r="45" spans="1:10" ht="21">
      <c r="A45" s="134" t="s">
        <v>87</v>
      </c>
      <c r="B45" s="135"/>
      <c r="C45" s="135"/>
      <c r="D45" s="135"/>
      <c r="E45" s="135"/>
      <c r="F45" s="135"/>
      <c r="G45" s="137">
        <v>42100004</v>
      </c>
      <c r="H45" s="181">
        <v>3300000</v>
      </c>
      <c r="I45" s="138">
        <v>0</v>
      </c>
      <c r="J45" s="139"/>
    </row>
    <row r="46" spans="1:10" ht="21">
      <c r="A46" s="134" t="s">
        <v>89</v>
      </c>
      <c r="B46" s="135"/>
      <c r="C46" s="135"/>
      <c r="D46" s="135"/>
      <c r="E46" s="135"/>
      <c r="F46" s="135"/>
      <c r="G46" s="137">
        <v>42100005</v>
      </c>
      <c r="H46" s="181">
        <v>120000</v>
      </c>
      <c r="I46" s="138">
        <v>55807.56</v>
      </c>
      <c r="J46" s="139"/>
    </row>
    <row r="47" spans="1:12" ht="21">
      <c r="A47" s="134" t="s">
        <v>90</v>
      </c>
      <c r="B47" s="135"/>
      <c r="C47" s="135"/>
      <c r="D47" s="135"/>
      <c r="E47" s="135"/>
      <c r="F47" s="135"/>
      <c r="G47" s="152">
        <v>42100006</v>
      </c>
      <c r="H47" s="181">
        <v>1500000</v>
      </c>
      <c r="I47" s="138">
        <v>0</v>
      </c>
      <c r="J47" s="139"/>
      <c r="L47" s="182"/>
    </row>
    <row r="48" spans="1:10" ht="21">
      <c r="A48" s="134" t="s">
        <v>91</v>
      </c>
      <c r="B48" s="135"/>
      <c r="C48" s="135"/>
      <c r="D48" s="135"/>
      <c r="E48" s="135"/>
      <c r="F48" s="136"/>
      <c r="G48" s="152">
        <v>42100007</v>
      </c>
      <c r="H48" s="181">
        <v>2900000</v>
      </c>
      <c r="I48" s="138">
        <v>0</v>
      </c>
      <c r="J48" s="139"/>
    </row>
    <row r="49" spans="1:10" ht="21">
      <c r="A49" s="134" t="s">
        <v>116</v>
      </c>
      <c r="B49" s="135"/>
      <c r="C49" s="135"/>
      <c r="D49" s="135"/>
      <c r="E49" s="135"/>
      <c r="F49" s="136"/>
      <c r="G49" s="152">
        <v>42100011</v>
      </c>
      <c r="H49" s="181">
        <v>2000</v>
      </c>
      <c r="I49" s="138">
        <v>0</v>
      </c>
      <c r="J49" s="139"/>
    </row>
    <row r="50" spans="1:10" ht="21">
      <c r="A50" s="134" t="s">
        <v>92</v>
      </c>
      <c r="B50" s="135"/>
      <c r="C50" s="135"/>
      <c r="D50" s="135"/>
      <c r="E50" s="135"/>
      <c r="F50" s="136"/>
      <c r="G50" s="152">
        <v>42100012</v>
      </c>
      <c r="H50" s="181">
        <v>120000</v>
      </c>
      <c r="I50" s="138">
        <v>0</v>
      </c>
      <c r="J50" s="139"/>
    </row>
    <row r="51" spans="1:10" ht="21">
      <c r="A51" s="134" t="s">
        <v>93</v>
      </c>
      <c r="B51" s="135"/>
      <c r="C51" s="135"/>
      <c r="D51" s="135"/>
      <c r="E51" s="135"/>
      <c r="F51" s="136"/>
      <c r="G51" s="152">
        <v>42100013</v>
      </c>
      <c r="H51" s="181">
        <v>100000</v>
      </c>
      <c r="I51" s="138">
        <v>0</v>
      </c>
      <c r="J51" s="139"/>
    </row>
    <row r="52" spans="1:10" ht="21">
      <c r="A52" s="134" t="s">
        <v>94</v>
      </c>
      <c r="B52" s="135"/>
      <c r="C52" s="135"/>
      <c r="D52" s="135"/>
      <c r="E52" s="135"/>
      <c r="F52" s="136"/>
      <c r="G52" s="152">
        <v>42100015</v>
      </c>
      <c r="H52" s="181">
        <v>1500000</v>
      </c>
      <c r="I52" s="138">
        <v>256606</v>
      </c>
      <c r="J52" s="139"/>
    </row>
    <row r="53" spans="1:10" ht="21">
      <c r="A53" s="140" t="s">
        <v>137</v>
      </c>
      <c r="B53" s="141"/>
      <c r="C53" s="141"/>
      <c r="D53" s="141"/>
      <c r="E53" s="141"/>
      <c r="F53" s="46"/>
      <c r="G53" s="153">
        <v>42199999</v>
      </c>
      <c r="H53" s="183">
        <v>2000</v>
      </c>
      <c r="I53" s="138">
        <v>0</v>
      </c>
      <c r="J53" s="139"/>
    </row>
    <row r="54" spans="1:10" ht="17.25" customHeight="1">
      <c r="A54" s="379" t="s">
        <v>48</v>
      </c>
      <c r="B54" s="380"/>
      <c r="C54" s="380"/>
      <c r="D54" s="380"/>
      <c r="E54" s="380"/>
      <c r="F54" s="381"/>
      <c r="G54" s="178"/>
      <c r="H54" s="179">
        <f>SUM(H43:H53)</f>
        <v>17944000</v>
      </c>
      <c r="I54" s="145">
        <f>SUM(I43:I53)</f>
        <v>398728</v>
      </c>
      <c r="J54" s="139"/>
    </row>
    <row r="55" spans="1:10" ht="20.25" customHeight="1">
      <c r="A55" s="122" t="s">
        <v>61</v>
      </c>
      <c r="B55" s="123"/>
      <c r="C55" s="123"/>
      <c r="D55" s="123"/>
      <c r="E55" s="123"/>
      <c r="F55" s="147"/>
      <c r="G55" s="184"/>
      <c r="H55" s="185"/>
      <c r="I55" s="127"/>
      <c r="J55" s="139"/>
    </row>
    <row r="56" spans="1:10" ht="20.25" customHeight="1">
      <c r="A56" s="128" t="s">
        <v>62</v>
      </c>
      <c r="B56" s="129"/>
      <c r="C56" s="129"/>
      <c r="D56" s="129"/>
      <c r="E56" s="129"/>
      <c r="F56" s="186"/>
      <c r="G56" s="187">
        <v>43100000</v>
      </c>
      <c r="H56" s="135"/>
      <c r="I56" s="133"/>
      <c r="J56" s="139"/>
    </row>
    <row r="57" spans="1:10" ht="21">
      <c r="A57" s="134" t="s">
        <v>63</v>
      </c>
      <c r="B57" s="135"/>
      <c r="C57" s="135"/>
      <c r="D57" s="135"/>
      <c r="E57" s="135"/>
      <c r="F57" s="136"/>
      <c r="G57" s="152">
        <v>43100002</v>
      </c>
      <c r="H57" s="181">
        <v>25000000</v>
      </c>
      <c r="I57" s="138">
        <v>4449987</v>
      </c>
      <c r="J57" s="139"/>
    </row>
    <row r="58" spans="1:10" ht="15" customHeight="1">
      <c r="A58" s="140"/>
      <c r="B58" s="141"/>
      <c r="C58" s="141"/>
      <c r="D58" s="141"/>
      <c r="E58" s="141"/>
      <c r="F58" s="46"/>
      <c r="G58" s="153"/>
      <c r="H58" s="183"/>
      <c r="I58" s="143"/>
      <c r="J58" s="139"/>
    </row>
    <row r="59" spans="1:10" ht="18" customHeight="1">
      <c r="A59" s="379" t="s">
        <v>48</v>
      </c>
      <c r="B59" s="380"/>
      <c r="C59" s="380"/>
      <c r="D59" s="380"/>
      <c r="E59" s="380"/>
      <c r="F59" s="381"/>
      <c r="G59" s="178"/>
      <c r="H59" s="179">
        <f>SUM(H57)</f>
        <v>25000000</v>
      </c>
      <c r="I59" s="145">
        <f>SUM(I57:I58)</f>
        <v>4449987</v>
      </c>
      <c r="J59" s="139"/>
    </row>
    <row r="60" spans="1:10" ht="21">
      <c r="A60" s="392" t="s">
        <v>82</v>
      </c>
      <c r="B60" s="393"/>
      <c r="C60" s="393"/>
      <c r="D60" s="393"/>
      <c r="E60" s="393"/>
      <c r="F60" s="394"/>
      <c r="G60" s="153"/>
      <c r="H60" s="183"/>
      <c r="I60" s="143"/>
      <c r="J60" s="139"/>
    </row>
    <row r="61" spans="1:10" ht="20.25" customHeight="1">
      <c r="A61" s="188" t="s">
        <v>153</v>
      </c>
      <c r="B61" s="189"/>
      <c r="C61" s="189"/>
      <c r="D61" s="190"/>
      <c r="E61" s="190"/>
      <c r="F61" s="191"/>
      <c r="G61" s="152"/>
      <c r="H61" s="181"/>
      <c r="I61" s="138"/>
      <c r="J61" s="139"/>
    </row>
    <row r="62" spans="1:10" ht="21">
      <c r="A62" s="192"/>
      <c r="B62" s="193"/>
      <c r="C62" s="193"/>
      <c r="D62" s="193"/>
      <c r="E62" s="193"/>
      <c r="F62" s="194"/>
      <c r="G62" s="152"/>
      <c r="H62" s="181"/>
      <c r="I62" s="138"/>
      <c r="J62" s="139"/>
    </row>
    <row r="63" spans="1:10" ht="21">
      <c r="A63" s="192"/>
      <c r="B63" s="193"/>
      <c r="C63" s="193"/>
      <c r="D63" s="193"/>
      <c r="E63" s="193"/>
      <c r="F63" s="194"/>
      <c r="G63" s="152"/>
      <c r="H63" s="181"/>
      <c r="I63" s="138"/>
      <c r="J63" s="139"/>
    </row>
    <row r="64" spans="1:10" ht="21">
      <c r="A64" s="195"/>
      <c r="B64" s="193"/>
      <c r="C64" s="193"/>
      <c r="D64" s="193"/>
      <c r="E64" s="193"/>
      <c r="F64" s="194"/>
      <c r="G64" s="152"/>
      <c r="H64" s="181"/>
      <c r="I64" s="138"/>
      <c r="J64" s="139"/>
    </row>
    <row r="65" spans="1:10" ht="21">
      <c r="A65" s="195"/>
      <c r="B65" s="193"/>
      <c r="C65" s="193"/>
      <c r="D65" s="193"/>
      <c r="E65" s="193"/>
      <c r="F65" s="194"/>
      <c r="G65" s="152"/>
      <c r="H65" s="181"/>
      <c r="I65" s="138"/>
      <c r="J65" s="139"/>
    </row>
    <row r="66" spans="1:10" ht="21">
      <c r="A66" s="196"/>
      <c r="B66" s="197"/>
      <c r="C66" s="197"/>
      <c r="D66" s="197"/>
      <c r="E66" s="197"/>
      <c r="F66" s="198"/>
      <c r="G66" s="153"/>
      <c r="H66" s="199"/>
      <c r="I66" s="143"/>
      <c r="J66" s="139"/>
    </row>
    <row r="67" spans="1:10" ht="19.5" customHeight="1">
      <c r="A67" s="379" t="s">
        <v>48</v>
      </c>
      <c r="B67" s="380"/>
      <c r="C67" s="380"/>
      <c r="D67" s="380"/>
      <c r="E67" s="380"/>
      <c r="F67" s="381"/>
      <c r="G67" s="178"/>
      <c r="H67" s="179">
        <v>0</v>
      </c>
      <c r="I67" s="145">
        <f>SUM(I62:I66)</f>
        <v>0</v>
      </c>
      <c r="J67" s="139"/>
    </row>
    <row r="68" spans="1:11" ht="22.5" customHeight="1" thickBot="1">
      <c r="A68" s="379" t="s">
        <v>83</v>
      </c>
      <c r="B68" s="380"/>
      <c r="C68" s="380"/>
      <c r="D68" s="380"/>
      <c r="E68" s="380"/>
      <c r="F68" s="381"/>
      <c r="G68" s="178"/>
      <c r="H68" s="200">
        <f>SUM(H11+H27+H30+H35+H54+H59)</f>
        <v>44031000</v>
      </c>
      <c r="I68" s="200">
        <f>I11+I27+I30+I35+I54+I59+I67</f>
        <v>5010773.49</v>
      </c>
      <c r="J68" s="139"/>
      <c r="K68" s="182"/>
    </row>
    <row r="69" spans="1:11" ht="22.5" customHeight="1" thickTop="1">
      <c r="A69" s="208"/>
      <c r="B69" s="208"/>
      <c r="C69" s="208"/>
      <c r="D69" s="208"/>
      <c r="E69" s="208"/>
      <c r="F69" s="208"/>
      <c r="G69" s="171"/>
      <c r="H69" s="209"/>
      <c r="I69" s="209"/>
      <c r="J69" s="139"/>
      <c r="K69" s="182"/>
    </row>
    <row r="70" spans="1:9" s="202" customFormat="1" ht="21">
      <c r="A70" s="201" t="s">
        <v>275</v>
      </c>
      <c r="B70" s="201"/>
      <c r="C70" s="201"/>
      <c r="D70" s="201"/>
      <c r="E70" s="201"/>
      <c r="F70" s="201"/>
      <c r="G70" s="201"/>
      <c r="H70" s="201"/>
      <c r="I70" s="201"/>
    </row>
    <row r="71" spans="1:9" s="202" customFormat="1" ht="21">
      <c r="A71" s="201" t="s">
        <v>277</v>
      </c>
      <c r="B71" s="201"/>
      <c r="C71" s="201"/>
      <c r="D71" s="201"/>
      <c r="E71" s="201"/>
      <c r="F71" s="201"/>
      <c r="G71" s="201"/>
      <c r="H71" s="201"/>
      <c r="I71" s="201"/>
    </row>
    <row r="72" spans="1:9" s="202" customFormat="1" ht="21">
      <c r="A72" s="391" t="s">
        <v>276</v>
      </c>
      <c r="B72" s="391"/>
      <c r="C72" s="391"/>
      <c r="D72" s="391"/>
      <c r="E72" s="391"/>
      <c r="F72" s="391"/>
      <c r="G72" s="391"/>
      <c r="H72" s="391"/>
      <c r="I72" s="391"/>
    </row>
    <row r="73" spans="1:9" s="202" customFormat="1" ht="21">
      <c r="A73" s="203"/>
      <c r="B73" s="203"/>
      <c r="C73" s="203"/>
      <c r="D73" s="203"/>
      <c r="E73" s="203"/>
      <c r="F73" s="203"/>
      <c r="G73" s="203"/>
      <c r="H73" s="203"/>
      <c r="I73" s="203"/>
    </row>
  </sheetData>
  <sheetProtection/>
  <mergeCells count="15">
    <mergeCell ref="A72:I72"/>
    <mergeCell ref="A40:F40"/>
    <mergeCell ref="A60:F60"/>
    <mergeCell ref="A59:F59"/>
    <mergeCell ref="A68:F68"/>
    <mergeCell ref="A54:F54"/>
    <mergeCell ref="A67:F67"/>
    <mergeCell ref="A35:F35"/>
    <mergeCell ref="A27:F27"/>
    <mergeCell ref="A30:F30"/>
    <mergeCell ref="A11:F11"/>
    <mergeCell ref="A5:F5"/>
    <mergeCell ref="A1:I1"/>
    <mergeCell ref="A2:I2"/>
    <mergeCell ref="A3:I3"/>
  </mergeCells>
  <printOptions/>
  <pageMargins left="0.3937007874015748" right="0.1968503937007874" top="0" bottom="0" header="0.28" footer="0.2"/>
  <pageSetup horizontalDpi="300" verticalDpi="3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3"/>
  <sheetViews>
    <sheetView zoomScalePageLayoutView="0" workbookViewId="0" topLeftCell="A1">
      <selection activeCell="J58" sqref="J58"/>
    </sheetView>
  </sheetViews>
  <sheetFormatPr defaultColWidth="9.140625" defaultRowHeight="21.75"/>
  <cols>
    <col min="1" max="5" width="9.140625" style="54" customWidth="1"/>
    <col min="6" max="6" width="3.00390625" style="54" customWidth="1"/>
    <col min="7" max="7" width="9.7109375" style="54" bestFit="1" customWidth="1"/>
    <col min="8" max="8" width="15.8515625" style="54" customWidth="1"/>
    <col min="9" max="9" width="16.421875" style="54" customWidth="1"/>
    <col min="10" max="10" width="15.7109375" style="54" customWidth="1"/>
    <col min="11" max="12" width="13.57421875" style="54" bestFit="1" customWidth="1"/>
    <col min="13" max="13" width="12.421875" style="54" bestFit="1" customWidth="1"/>
    <col min="14" max="16384" width="9.140625" style="54" customWidth="1"/>
  </cols>
  <sheetData>
    <row r="1" spans="1:10" ht="21">
      <c r="A1" s="395" t="s">
        <v>285</v>
      </c>
      <c r="B1" s="395"/>
      <c r="C1" s="395"/>
      <c r="D1" s="395"/>
      <c r="E1" s="395"/>
      <c r="F1" s="395"/>
      <c r="G1" s="395"/>
      <c r="H1" s="395"/>
      <c r="I1" s="395"/>
      <c r="J1" s="395"/>
    </row>
    <row r="2" spans="1:10" ht="21">
      <c r="A2" s="362" t="s">
        <v>273</v>
      </c>
      <c r="B2" s="362"/>
      <c r="C2" s="362"/>
      <c r="D2" s="362"/>
      <c r="E2" s="362"/>
      <c r="F2" s="362"/>
      <c r="G2" s="362"/>
      <c r="H2" s="362"/>
      <c r="I2" s="362"/>
      <c r="J2" s="362"/>
    </row>
    <row r="3" spans="1:10" ht="21">
      <c r="A3" s="362" t="s">
        <v>311</v>
      </c>
      <c r="B3" s="362"/>
      <c r="C3" s="362"/>
      <c r="D3" s="362"/>
      <c r="E3" s="362"/>
      <c r="F3" s="362"/>
      <c r="G3" s="362"/>
      <c r="H3" s="362"/>
      <c r="I3" s="362"/>
      <c r="J3" s="362"/>
    </row>
    <row r="4" spans="1:10" ht="21">
      <c r="A4" s="118"/>
      <c r="B4" s="118"/>
      <c r="C4" s="118"/>
      <c r="D4" s="118"/>
      <c r="E4" s="118"/>
      <c r="F4" s="118"/>
      <c r="G4" s="118"/>
      <c r="H4" s="118"/>
      <c r="I4" s="118"/>
      <c r="J4" s="119"/>
    </row>
    <row r="5" spans="1:10" ht="21">
      <c r="A5" s="387" t="s">
        <v>4</v>
      </c>
      <c r="B5" s="388"/>
      <c r="C5" s="388"/>
      <c r="D5" s="388"/>
      <c r="E5" s="388"/>
      <c r="F5" s="389"/>
      <c r="G5" s="121" t="s">
        <v>37</v>
      </c>
      <c r="H5" s="120" t="s">
        <v>0</v>
      </c>
      <c r="I5" s="120" t="s">
        <v>42</v>
      </c>
      <c r="J5" s="121" t="s">
        <v>123</v>
      </c>
    </row>
    <row r="6" spans="1:10" ht="21">
      <c r="A6" s="122" t="s">
        <v>43</v>
      </c>
      <c r="B6" s="123"/>
      <c r="C6" s="123"/>
      <c r="D6" s="124"/>
      <c r="E6" s="124"/>
      <c r="F6" s="125"/>
      <c r="G6" s="126"/>
      <c r="H6" s="127"/>
      <c r="I6" s="127"/>
      <c r="J6" s="127"/>
    </row>
    <row r="7" spans="1:10" ht="21">
      <c r="A7" s="128" t="s">
        <v>44</v>
      </c>
      <c r="B7" s="129"/>
      <c r="C7" s="129"/>
      <c r="D7" s="130"/>
      <c r="E7" s="130"/>
      <c r="F7" s="131"/>
      <c r="G7" s="132">
        <v>411000</v>
      </c>
      <c r="H7" s="133"/>
      <c r="I7" s="133"/>
      <c r="J7" s="133"/>
    </row>
    <row r="8" spans="1:11" ht="21">
      <c r="A8" s="134" t="s">
        <v>45</v>
      </c>
      <c r="B8" s="135"/>
      <c r="C8" s="135"/>
      <c r="D8" s="135"/>
      <c r="E8" s="135"/>
      <c r="F8" s="136"/>
      <c r="G8" s="137">
        <v>411001</v>
      </c>
      <c r="H8" s="138">
        <v>600000</v>
      </c>
      <c r="I8" s="138">
        <v>99179</v>
      </c>
      <c r="J8" s="138">
        <v>940568.97</v>
      </c>
      <c r="K8" s="139"/>
    </row>
    <row r="9" spans="1:11" ht="21">
      <c r="A9" s="134" t="s">
        <v>46</v>
      </c>
      <c r="B9" s="135"/>
      <c r="C9" s="135"/>
      <c r="D9" s="135"/>
      <c r="E9" s="135"/>
      <c r="F9" s="136"/>
      <c r="G9" s="137">
        <v>411002</v>
      </c>
      <c r="H9" s="138">
        <v>55000</v>
      </c>
      <c r="I9" s="138">
        <v>3092.49</v>
      </c>
      <c r="J9" s="138">
        <v>43680.38</v>
      </c>
      <c r="K9" s="139"/>
    </row>
    <row r="10" spans="1:11" ht="21">
      <c r="A10" s="140" t="s">
        <v>47</v>
      </c>
      <c r="B10" s="141"/>
      <c r="C10" s="141"/>
      <c r="D10" s="141"/>
      <c r="E10" s="141"/>
      <c r="F10" s="46"/>
      <c r="G10" s="142">
        <v>411003</v>
      </c>
      <c r="H10" s="143">
        <v>60000</v>
      </c>
      <c r="I10" s="143">
        <v>25664</v>
      </c>
      <c r="J10" s="143">
        <v>44310</v>
      </c>
      <c r="K10" s="139"/>
    </row>
    <row r="11" spans="1:11" ht="21">
      <c r="A11" s="379" t="s">
        <v>48</v>
      </c>
      <c r="B11" s="380"/>
      <c r="C11" s="380"/>
      <c r="D11" s="380"/>
      <c r="E11" s="380"/>
      <c r="F11" s="381"/>
      <c r="G11" s="144"/>
      <c r="H11" s="145">
        <f>SUM(H8:H10)</f>
        <v>715000</v>
      </c>
      <c r="I11" s="145">
        <f>SUM(I8:I10)</f>
        <v>127935.49</v>
      </c>
      <c r="J11" s="146">
        <f>SUM(J8:J10)</f>
        <v>1028559.35</v>
      </c>
      <c r="K11" s="139"/>
    </row>
    <row r="12" spans="1:11" ht="21">
      <c r="A12" s="122" t="s">
        <v>49</v>
      </c>
      <c r="B12" s="123"/>
      <c r="C12" s="123"/>
      <c r="D12" s="123"/>
      <c r="E12" s="123"/>
      <c r="F12" s="147"/>
      <c r="G12" s="148">
        <v>412000</v>
      </c>
      <c r="H12" s="127"/>
      <c r="I12" s="127"/>
      <c r="J12" s="127"/>
      <c r="K12" s="139"/>
    </row>
    <row r="13" spans="1:11" ht="21">
      <c r="A13" s="149" t="s">
        <v>50</v>
      </c>
      <c r="B13" s="150"/>
      <c r="C13" s="150"/>
      <c r="D13" s="150"/>
      <c r="E13" s="150"/>
      <c r="F13" s="151"/>
      <c r="G13" s="137">
        <v>412101</v>
      </c>
      <c r="H13" s="138">
        <v>0</v>
      </c>
      <c r="I13" s="138">
        <v>0</v>
      </c>
      <c r="J13" s="138">
        <v>0</v>
      </c>
      <c r="K13" s="139"/>
    </row>
    <row r="14" spans="1:11" ht="21">
      <c r="A14" s="134" t="s">
        <v>51</v>
      </c>
      <c r="B14" s="135"/>
      <c r="C14" s="135"/>
      <c r="D14" s="135"/>
      <c r="E14" s="135"/>
      <c r="F14" s="136"/>
      <c r="G14" s="137">
        <v>412103</v>
      </c>
      <c r="H14" s="138">
        <v>0</v>
      </c>
      <c r="I14" s="138">
        <v>0</v>
      </c>
      <c r="J14" s="138">
        <v>0</v>
      </c>
      <c r="K14" s="139"/>
    </row>
    <row r="15" spans="1:11" ht="21">
      <c r="A15" s="134" t="s">
        <v>52</v>
      </c>
      <c r="B15" s="135"/>
      <c r="C15" s="135"/>
      <c r="D15" s="135"/>
      <c r="E15" s="135"/>
      <c r="F15" s="136"/>
      <c r="G15" s="137">
        <v>412104</v>
      </c>
      <c r="H15" s="138">
        <v>0</v>
      </c>
      <c r="I15" s="138">
        <v>0</v>
      </c>
      <c r="J15" s="138">
        <v>0</v>
      </c>
      <c r="K15" s="139"/>
    </row>
    <row r="16" spans="1:11" ht="21">
      <c r="A16" s="134" t="s">
        <v>143</v>
      </c>
      <c r="B16" s="135"/>
      <c r="C16" s="135"/>
      <c r="D16" s="135"/>
      <c r="E16" s="135"/>
      <c r="F16" s="136"/>
      <c r="G16" s="137">
        <v>412106</v>
      </c>
      <c r="H16" s="138">
        <v>25000</v>
      </c>
      <c r="I16" s="138">
        <v>83</v>
      </c>
      <c r="J16" s="138">
        <v>10893</v>
      </c>
      <c r="K16" s="139"/>
    </row>
    <row r="17" spans="1:11" ht="21">
      <c r="A17" s="134" t="s">
        <v>170</v>
      </c>
      <c r="B17" s="135"/>
      <c r="C17" s="135"/>
      <c r="D17" s="135"/>
      <c r="E17" s="135"/>
      <c r="F17" s="136"/>
      <c r="G17" s="137">
        <v>412107</v>
      </c>
      <c r="H17" s="138">
        <v>120000</v>
      </c>
      <c r="I17" s="138">
        <v>0</v>
      </c>
      <c r="J17" s="138">
        <v>70900</v>
      </c>
      <c r="K17" s="139"/>
    </row>
    <row r="18" spans="1:11" ht="21">
      <c r="A18" s="134" t="s">
        <v>171</v>
      </c>
      <c r="B18" s="135"/>
      <c r="C18" s="135"/>
      <c r="D18" s="135"/>
      <c r="E18" s="135"/>
      <c r="F18" s="136"/>
      <c r="G18" s="137">
        <v>412128</v>
      </c>
      <c r="H18" s="138">
        <v>10000</v>
      </c>
      <c r="I18" s="138">
        <v>0</v>
      </c>
      <c r="J18" s="138">
        <v>420</v>
      </c>
      <c r="K18" s="139"/>
    </row>
    <row r="19" spans="1:11" ht="21">
      <c r="A19" s="140" t="s">
        <v>225</v>
      </c>
      <c r="B19" s="141"/>
      <c r="C19" s="141"/>
      <c r="D19" s="141"/>
      <c r="E19" s="141"/>
      <c r="F19" s="46"/>
      <c r="G19" s="153">
        <v>412199</v>
      </c>
      <c r="H19" s="154">
        <v>5000</v>
      </c>
      <c r="I19" s="138">
        <v>0</v>
      </c>
      <c r="J19" s="143">
        <v>3680</v>
      </c>
      <c r="K19" s="139"/>
    </row>
    <row r="20" spans="1:11" ht="21">
      <c r="A20" s="134" t="s">
        <v>226</v>
      </c>
      <c r="B20" s="135"/>
      <c r="C20" s="135"/>
      <c r="D20" s="135"/>
      <c r="E20" s="135"/>
      <c r="F20" s="136"/>
      <c r="G20" s="137">
        <v>412202</v>
      </c>
      <c r="H20" s="138">
        <v>7000</v>
      </c>
      <c r="I20" s="138">
        <v>0</v>
      </c>
      <c r="J20" s="138">
        <v>1300</v>
      </c>
      <c r="K20" s="139"/>
    </row>
    <row r="21" spans="1:11" ht="21">
      <c r="A21" s="134" t="s">
        <v>227</v>
      </c>
      <c r="B21" s="135"/>
      <c r="C21" s="135"/>
      <c r="D21" s="135"/>
      <c r="E21" s="135"/>
      <c r="F21" s="136"/>
      <c r="G21" s="137">
        <v>412210</v>
      </c>
      <c r="H21" s="138">
        <v>40000</v>
      </c>
      <c r="I21" s="138">
        <v>0</v>
      </c>
      <c r="J21" s="138">
        <f>7088+5943</f>
        <v>13031</v>
      </c>
      <c r="K21" s="139"/>
    </row>
    <row r="22" spans="1:11" ht="21">
      <c r="A22" s="155" t="s">
        <v>228</v>
      </c>
      <c r="B22" s="135"/>
      <c r="C22" s="135"/>
      <c r="D22" s="135"/>
      <c r="E22" s="135"/>
      <c r="F22" s="136"/>
      <c r="G22" s="137">
        <v>412303</v>
      </c>
      <c r="H22" s="138">
        <v>0</v>
      </c>
      <c r="I22" s="138">
        <v>0</v>
      </c>
      <c r="J22" s="138">
        <v>0</v>
      </c>
      <c r="K22" s="139"/>
    </row>
    <row r="23" spans="1:11" ht="21">
      <c r="A23" s="133" t="s">
        <v>229</v>
      </c>
      <c r="B23" s="133"/>
      <c r="C23" s="133"/>
      <c r="D23" s="133"/>
      <c r="E23" s="133"/>
      <c r="F23" s="133"/>
      <c r="G23" s="152">
        <v>412304</v>
      </c>
      <c r="H23" s="138">
        <v>400</v>
      </c>
      <c r="I23" s="138">
        <v>0</v>
      </c>
      <c r="J23" s="138">
        <v>400</v>
      </c>
      <c r="K23" s="139"/>
    </row>
    <row r="24" spans="1:11" ht="21">
      <c r="A24" s="134" t="s">
        <v>172</v>
      </c>
      <c r="B24" s="135"/>
      <c r="C24" s="135"/>
      <c r="D24" s="135"/>
      <c r="E24" s="135"/>
      <c r="F24" s="136"/>
      <c r="G24" s="137">
        <v>412306</v>
      </c>
      <c r="H24" s="138">
        <v>2000</v>
      </c>
      <c r="I24" s="138">
        <v>0</v>
      </c>
      <c r="J24" s="138">
        <v>2000</v>
      </c>
      <c r="K24" s="139"/>
    </row>
    <row r="25" spans="1:11" ht="21">
      <c r="A25" s="134" t="s">
        <v>173</v>
      </c>
      <c r="B25" s="135"/>
      <c r="C25" s="135"/>
      <c r="D25" s="135"/>
      <c r="E25" s="135"/>
      <c r="F25" s="135"/>
      <c r="G25" s="137">
        <v>412307</v>
      </c>
      <c r="H25" s="138">
        <v>500</v>
      </c>
      <c r="I25" s="138">
        <v>40</v>
      </c>
      <c r="J25" s="211">
        <v>900</v>
      </c>
      <c r="K25" s="139"/>
    </row>
    <row r="26" spans="1:11" ht="21">
      <c r="A26" s="157" t="s">
        <v>174</v>
      </c>
      <c r="B26" s="158"/>
      <c r="C26" s="158"/>
      <c r="D26" s="158"/>
      <c r="E26" s="158"/>
      <c r="F26" s="158"/>
      <c r="G26" s="159">
        <v>412399</v>
      </c>
      <c r="H26" s="160">
        <v>0</v>
      </c>
      <c r="I26" s="156">
        <v>0</v>
      </c>
      <c r="J26" s="156">
        <v>0</v>
      </c>
      <c r="K26" s="139"/>
    </row>
    <row r="27" spans="1:11" ht="21">
      <c r="A27" s="382" t="s">
        <v>48</v>
      </c>
      <c r="B27" s="383"/>
      <c r="C27" s="383"/>
      <c r="D27" s="383"/>
      <c r="E27" s="383"/>
      <c r="F27" s="384"/>
      <c r="G27" s="161"/>
      <c r="H27" s="162">
        <f>SUM(H13:H26)</f>
        <v>209900</v>
      </c>
      <c r="I27" s="145">
        <f>SUM(I13:I26)</f>
        <v>123</v>
      </c>
      <c r="J27" s="146">
        <f>SUM(J13:J26)</f>
        <v>103524</v>
      </c>
      <c r="K27" s="139"/>
    </row>
    <row r="28" spans="1:11" ht="21">
      <c r="A28" s="122" t="s">
        <v>53</v>
      </c>
      <c r="B28" s="123"/>
      <c r="C28" s="123"/>
      <c r="D28" s="123"/>
      <c r="E28" s="123"/>
      <c r="F28" s="147"/>
      <c r="G28" s="163">
        <v>413000</v>
      </c>
      <c r="H28" s="127"/>
      <c r="I28" s="164"/>
      <c r="J28" s="165"/>
      <c r="K28" s="139"/>
    </row>
    <row r="29" spans="1:11" ht="21">
      <c r="A29" s="140" t="s">
        <v>54</v>
      </c>
      <c r="B29" s="141"/>
      <c r="C29" s="141"/>
      <c r="D29" s="141"/>
      <c r="E29" s="141"/>
      <c r="F29" s="46"/>
      <c r="G29" s="166">
        <v>413003</v>
      </c>
      <c r="H29" s="143">
        <v>110000</v>
      </c>
      <c r="I29" s="138">
        <v>0</v>
      </c>
      <c r="J29" s="156">
        <v>59048.37</v>
      </c>
      <c r="K29" s="139"/>
    </row>
    <row r="30" spans="1:11" ht="21">
      <c r="A30" s="379" t="s">
        <v>48</v>
      </c>
      <c r="B30" s="385"/>
      <c r="C30" s="385"/>
      <c r="D30" s="385"/>
      <c r="E30" s="385"/>
      <c r="F30" s="386"/>
      <c r="G30" s="167"/>
      <c r="H30" s="145">
        <f>SUM(H29)</f>
        <v>110000</v>
      </c>
      <c r="I30" s="168">
        <f>SUM(I29)</f>
        <v>0</v>
      </c>
      <c r="J30" s="169">
        <f>SUM(J29)</f>
        <v>59048.37</v>
      </c>
      <c r="K30" s="139"/>
    </row>
    <row r="31" spans="1:11" ht="21">
      <c r="A31" s="170" t="s">
        <v>55</v>
      </c>
      <c r="B31" s="171"/>
      <c r="C31" s="171"/>
      <c r="D31" s="171"/>
      <c r="E31" s="171"/>
      <c r="F31" s="172"/>
      <c r="G31" s="173">
        <v>415000</v>
      </c>
      <c r="H31" s="174"/>
      <c r="I31" s="174"/>
      <c r="J31" s="175"/>
      <c r="K31" s="139"/>
    </row>
    <row r="32" spans="1:11" ht="21">
      <c r="A32" s="212" t="s">
        <v>56</v>
      </c>
      <c r="B32" s="213"/>
      <c r="C32" s="213"/>
      <c r="D32" s="213"/>
      <c r="E32" s="213"/>
      <c r="F32" s="214"/>
      <c r="G32" s="215">
        <v>415004</v>
      </c>
      <c r="H32" s="216">
        <v>50000</v>
      </c>
      <c r="I32" s="138">
        <v>34000</v>
      </c>
      <c r="J32" s="217">
        <v>34000</v>
      </c>
      <c r="K32" s="139"/>
    </row>
    <row r="33" spans="1:11" ht="21">
      <c r="A33" s="134" t="s">
        <v>110</v>
      </c>
      <c r="B33" s="135"/>
      <c r="C33" s="135"/>
      <c r="D33" s="135"/>
      <c r="E33" s="135"/>
      <c r="F33" s="136"/>
      <c r="G33" s="137">
        <v>415007</v>
      </c>
      <c r="H33" s="176">
        <v>100</v>
      </c>
      <c r="I33" s="176">
        <v>0</v>
      </c>
      <c r="J33" s="138">
        <v>0</v>
      </c>
      <c r="K33" s="139"/>
    </row>
    <row r="34" spans="1:11" ht="21">
      <c r="A34" s="140" t="s">
        <v>57</v>
      </c>
      <c r="B34" s="141"/>
      <c r="C34" s="141"/>
      <c r="D34" s="141"/>
      <c r="E34" s="141"/>
      <c r="F34" s="46"/>
      <c r="G34" s="142">
        <v>415999</v>
      </c>
      <c r="H34" s="177">
        <v>2000</v>
      </c>
      <c r="I34" s="177">
        <v>0</v>
      </c>
      <c r="J34" s="143">
        <v>0</v>
      </c>
      <c r="K34" s="139"/>
    </row>
    <row r="35" spans="1:11" ht="30" customHeight="1">
      <c r="A35" s="379" t="s">
        <v>48</v>
      </c>
      <c r="B35" s="380"/>
      <c r="C35" s="380"/>
      <c r="D35" s="380"/>
      <c r="E35" s="380"/>
      <c r="F35" s="381"/>
      <c r="G35" s="178"/>
      <c r="H35" s="179">
        <f>SUM(H32:H34)</f>
        <v>52100</v>
      </c>
      <c r="I35" s="145">
        <f>SUM(I32:I34)</f>
        <v>34000</v>
      </c>
      <c r="J35" s="146">
        <f>SUM(J32:J34)</f>
        <v>34000</v>
      </c>
      <c r="K35" s="139"/>
    </row>
    <row r="36" spans="1:11" ht="30" customHeight="1">
      <c r="A36" s="204"/>
      <c r="B36" s="204"/>
      <c r="C36" s="204"/>
      <c r="D36" s="204"/>
      <c r="E36" s="204"/>
      <c r="F36" s="204"/>
      <c r="G36" s="205"/>
      <c r="H36" s="206"/>
      <c r="I36" s="206"/>
      <c r="J36" s="207"/>
      <c r="K36" s="139"/>
    </row>
    <row r="37" spans="1:11" ht="30" customHeight="1">
      <c r="A37" s="208"/>
      <c r="B37" s="208"/>
      <c r="C37" s="208"/>
      <c r="D37" s="208"/>
      <c r="E37" s="208"/>
      <c r="F37" s="208"/>
      <c r="G37" s="171"/>
      <c r="H37" s="209"/>
      <c r="I37" s="209"/>
      <c r="J37" s="210"/>
      <c r="K37" s="139"/>
    </row>
    <row r="38" spans="1:11" ht="30" customHeight="1">
      <c r="A38" s="208"/>
      <c r="B38" s="208"/>
      <c r="C38" s="208"/>
      <c r="D38" s="208"/>
      <c r="E38" s="208"/>
      <c r="F38" s="208"/>
      <c r="G38" s="171"/>
      <c r="H38" s="209"/>
      <c r="I38" s="209"/>
      <c r="J38" s="210"/>
      <c r="K38" s="139"/>
    </row>
    <row r="39" spans="1:11" ht="30" customHeight="1">
      <c r="A39" s="208"/>
      <c r="B39" s="208"/>
      <c r="C39" s="208"/>
      <c r="D39" s="208"/>
      <c r="E39" s="208"/>
      <c r="F39" s="208"/>
      <c r="G39" s="171"/>
      <c r="H39" s="209"/>
      <c r="I39" s="209"/>
      <c r="J39" s="210"/>
      <c r="K39" s="139"/>
    </row>
    <row r="40" spans="1:10" ht="25.5" customHeight="1">
      <c r="A40" s="387" t="s">
        <v>4</v>
      </c>
      <c r="B40" s="388"/>
      <c r="C40" s="388"/>
      <c r="D40" s="388"/>
      <c r="E40" s="388"/>
      <c r="F40" s="389"/>
      <c r="G40" s="121" t="s">
        <v>37</v>
      </c>
      <c r="H40" s="120" t="s">
        <v>0</v>
      </c>
      <c r="I40" s="120" t="s">
        <v>42</v>
      </c>
      <c r="J40" s="121" t="s">
        <v>123</v>
      </c>
    </row>
    <row r="41" spans="1:10" ht="21">
      <c r="A41" s="122" t="s">
        <v>58</v>
      </c>
      <c r="B41" s="123"/>
      <c r="C41" s="123"/>
      <c r="D41" s="124"/>
      <c r="E41" s="124"/>
      <c r="F41" s="125"/>
      <c r="G41" s="126"/>
      <c r="H41" s="127"/>
      <c r="I41" s="127"/>
      <c r="J41" s="180"/>
    </row>
    <row r="42" spans="1:10" ht="21">
      <c r="A42" s="128" t="s">
        <v>59</v>
      </c>
      <c r="B42" s="129"/>
      <c r="C42" s="129"/>
      <c r="D42" s="130"/>
      <c r="E42" s="130"/>
      <c r="F42" s="131"/>
      <c r="G42" s="132">
        <v>420000</v>
      </c>
      <c r="H42" s="133"/>
      <c r="I42" s="133"/>
      <c r="J42" s="138"/>
    </row>
    <row r="43" spans="1:11" ht="21">
      <c r="A43" s="134" t="s">
        <v>60</v>
      </c>
      <c r="B43" s="135"/>
      <c r="C43" s="135"/>
      <c r="D43" s="135"/>
      <c r="E43" s="135"/>
      <c r="F43" s="136"/>
      <c r="G43" s="137">
        <v>421001</v>
      </c>
      <c r="H43" s="138">
        <v>400000</v>
      </c>
      <c r="I43" s="138">
        <v>86314.44</v>
      </c>
      <c r="J43" s="138">
        <v>204393.6</v>
      </c>
      <c r="K43" s="139"/>
    </row>
    <row r="44" spans="1:11" ht="21">
      <c r="A44" s="134" t="s">
        <v>88</v>
      </c>
      <c r="B44" s="135"/>
      <c r="C44" s="135"/>
      <c r="D44" s="135"/>
      <c r="E44" s="135"/>
      <c r="F44" s="136"/>
      <c r="G44" s="137">
        <v>421002</v>
      </c>
      <c r="H44" s="176">
        <v>8000000</v>
      </c>
      <c r="I44" s="138">
        <v>0</v>
      </c>
      <c r="J44" s="138">
        <v>4082812.55</v>
      </c>
      <c r="K44" s="139"/>
    </row>
    <row r="45" spans="1:11" ht="21">
      <c r="A45" s="134" t="s">
        <v>87</v>
      </c>
      <c r="B45" s="135"/>
      <c r="C45" s="135"/>
      <c r="D45" s="135"/>
      <c r="E45" s="135"/>
      <c r="F45" s="135"/>
      <c r="G45" s="137">
        <v>421004</v>
      </c>
      <c r="H45" s="181">
        <v>3300000</v>
      </c>
      <c r="I45" s="138">
        <v>0</v>
      </c>
      <c r="J45" s="138">
        <v>1541587.57</v>
      </c>
      <c r="K45" s="139"/>
    </row>
    <row r="46" spans="1:11" ht="21">
      <c r="A46" s="134" t="s">
        <v>89</v>
      </c>
      <c r="B46" s="135"/>
      <c r="C46" s="135"/>
      <c r="D46" s="135"/>
      <c r="E46" s="135"/>
      <c r="F46" s="135"/>
      <c r="G46" s="137">
        <v>421005</v>
      </c>
      <c r="H46" s="181">
        <v>120000</v>
      </c>
      <c r="I46" s="138">
        <v>55807.56</v>
      </c>
      <c r="J46" s="138">
        <v>87382.89</v>
      </c>
      <c r="K46" s="139"/>
    </row>
    <row r="47" spans="1:13" ht="21">
      <c r="A47" s="134" t="s">
        <v>90</v>
      </c>
      <c r="B47" s="135"/>
      <c r="C47" s="135"/>
      <c r="D47" s="135"/>
      <c r="E47" s="135"/>
      <c r="F47" s="135"/>
      <c r="G47" s="152">
        <v>421006</v>
      </c>
      <c r="H47" s="181">
        <v>1500000</v>
      </c>
      <c r="I47" s="138">
        <v>0</v>
      </c>
      <c r="J47" s="138">
        <v>811667.59</v>
      </c>
      <c r="K47" s="139"/>
      <c r="M47" s="182"/>
    </row>
    <row r="48" spans="1:11" ht="21">
      <c r="A48" s="134" t="s">
        <v>91</v>
      </c>
      <c r="B48" s="135"/>
      <c r="C48" s="135"/>
      <c r="D48" s="135"/>
      <c r="E48" s="135"/>
      <c r="F48" s="136"/>
      <c r="G48" s="152">
        <v>421007</v>
      </c>
      <c r="H48" s="181">
        <v>2900000</v>
      </c>
      <c r="I48" s="138">
        <v>0</v>
      </c>
      <c r="J48" s="138">
        <v>1943388.17</v>
      </c>
      <c r="K48" s="139"/>
    </row>
    <row r="49" spans="1:11" ht="21">
      <c r="A49" s="134" t="s">
        <v>116</v>
      </c>
      <c r="B49" s="135"/>
      <c r="C49" s="135"/>
      <c r="D49" s="135"/>
      <c r="E49" s="135"/>
      <c r="F49" s="136"/>
      <c r="G49" s="152">
        <v>421011</v>
      </c>
      <c r="H49" s="181">
        <v>2000</v>
      </c>
      <c r="I49" s="138">
        <v>0</v>
      </c>
      <c r="J49" s="138">
        <v>1029</v>
      </c>
      <c r="K49" s="139"/>
    </row>
    <row r="50" spans="1:11" ht="21">
      <c r="A50" s="134" t="s">
        <v>92</v>
      </c>
      <c r="B50" s="135"/>
      <c r="C50" s="135"/>
      <c r="D50" s="135"/>
      <c r="E50" s="135"/>
      <c r="F50" s="136"/>
      <c r="G50" s="152">
        <v>421012</v>
      </c>
      <c r="H50" s="181">
        <v>120000</v>
      </c>
      <c r="I50" s="138">
        <v>0</v>
      </c>
      <c r="J50" s="138">
        <v>79089.82</v>
      </c>
      <c r="K50" s="139"/>
    </row>
    <row r="51" spans="1:11" ht="21">
      <c r="A51" s="134" t="s">
        <v>93</v>
      </c>
      <c r="B51" s="135"/>
      <c r="C51" s="135"/>
      <c r="D51" s="135"/>
      <c r="E51" s="135"/>
      <c r="F51" s="136"/>
      <c r="G51" s="152">
        <v>421013</v>
      </c>
      <c r="H51" s="181">
        <v>100000</v>
      </c>
      <c r="I51" s="138">
        <v>0</v>
      </c>
      <c r="J51" s="138">
        <v>23849.52</v>
      </c>
      <c r="K51" s="139"/>
    </row>
    <row r="52" spans="1:11" ht="21">
      <c r="A52" s="134" t="s">
        <v>94</v>
      </c>
      <c r="B52" s="135"/>
      <c r="C52" s="135"/>
      <c r="D52" s="135"/>
      <c r="E52" s="135"/>
      <c r="F52" s="136"/>
      <c r="G52" s="152">
        <v>421015</v>
      </c>
      <c r="H52" s="181">
        <v>1500000</v>
      </c>
      <c r="I52" s="138">
        <v>256606</v>
      </c>
      <c r="J52" s="138">
        <v>714424</v>
      </c>
      <c r="K52" s="139"/>
    </row>
    <row r="53" spans="1:11" ht="21">
      <c r="A53" s="140" t="s">
        <v>137</v>
      </c>
      <c r="B53" s="141"/>
      <c r="C53" s="141"/>
      <c r="D53" s="141"/>
      <c r="E53" s="141"/>
      <c r="F53" s="46"/>
      <c r="G53" s="153">
        <v>421199</v>
      </c>
      <c r="H53" s="183">
        <v>2000</v>
      </c>
      <c r="I53" s="138">
        <v>0</v>
      </c>
      <c r="J53" s="143">
        <v>1474.4</v>
      </c>
      <c r="K53" s="139"/>
    </row>
    <row r="54" spans="1:11" ht="17.25" customHeight="1">
      <c r="A54" s="379" t="s">
        <v>48</v>
      </c>
      <c r="B54" s="380"/>
      <c r="C54" s="380"/>
      <c r="D54" s="380"/>
      <c r="E54" s="380"/>
      <c r="F54" s="381"/>
      <c r="G54" s="178"/>
      <c r="H54" s="179">
        <f>SUM(H43:H53)</f>
        <v>17944000</v>
      </c>
      <c r="I54" s="145">
        <f>SUM(I43:I53)</f>
        <v>398728</v>
      </c>
      <c r="J54" s="146">
        <f>SUM(J43:J53)</f>
        <v>9491099.11</v>
      </c>
      <c r="K54" s="139"/>
    </row>
    <row r="55" spans="1:11" ht="20.25" customHeight="1">
      <c r="A55" s="122" t="s">
        <v>61</v>
      </c>
      <c r="B55" s="123"/>
      <c r="C55" s="123"/>
      <c r="D55" s="123"/>
      <c r="E55" s="123"/>
      <c r="F55" s="147"/>
      <c r="G55" s="184"/>
      <c r="H55" s="185"/>
      <c r="I55" s="127"/>
      <c r="J55" s="180"/>
      <c r="K55" s="139"/>
    </row>
    <row r="56" spans="1:11" ht="20.25" customHeight="1">
      <c r="A56" s="128" t="s">
        <v>62</v>
      </c>
      <c r="B56" s="129"/>
      <c r="C56" s="129"/>
      <c r="D56" s="129"/>
      <c r="E56" s="129"/>
      <c r="F56" s="186"/>
      <c r="G56" s="187">
        <v>430000</v>
      </c>
      <c r="H56" s="135"/>
      <c r="I56" s="133"/>
      <c r="J56" s="138"/>
      <c r="K56" s="139"/>
    </row>
    <row r="57" spans="1:11" ht="21">
      <c r="A57" s="134" t="s">
        <v>63</v>
      </c>
      <c r="B57" s="135"/>
      <c r="C57" s="135"/>
      <c r="D57" s="135"/>
      <c r="E57" s="135"/>
      <c r="F57" s="136"/>
      <c r="G57" s="152">
        <v>431002</v>
      </c>
      <c r="H57" s="181">
        <v>25000000</v>
      </c>
      <c r="I57" s="138">
        <v>4449987</v>
      </c>
      <c r="J57" s="138">
        <v>18682770</v>
      </c>
      <c r="K57" s="139"/>
    </row>
    <row r="58" spans="1:11" ht="15" customHeight="1">
      <c r="A58" s="140"/>
      <c r="B58" s="141"/>
      <c r="C58" s="141"/>
      <c r="D58" s="141"/>
      <c r="E58" s="141"/>
      <c r="F58" s="46"/>
      <c r="G58" s="153"/>
      <c r="H58" s="183"/>
      <c r="I58" s="143" t="s">
        <v>126</v>
      </c>
      <c r="J58" s="143"/>
      <c r="K58" s="139"/>
    </row>
    <row r="59" spans="1:11" ht="18" customHeight="1">
      <c r="A59" s="379" t="s">
        <v>48</v>
      </c>
      <c r="B59" s="380"/>
      <c r="C59" s="380"/>
      <c r="D59" s="380"/>
      <c r="E59" s="380"/>
      <c r="F59" s="381"/>
      <c r="G59" s="178"/>
      <c r="H59" s="179">
        <f>SUM(H57)</f>
        <v>25000000</v>
      </c>
      <c r="I59" s="145">
        <f>SUM(I57:I58)</f>
        <v>4449987</v>
      </c>
      <c r="J59" s="145">
        <f>SUM(J57)</f>
        <v>18682770</v>
      </c>
      <c r="K59" s="139"/>
    </row>
    <row r="60" spans="1:11" ht="21">
      <c r="A60" s="392" t="s">
        <v>82</v>
      </c>
      <c r="B60" s="393"/>
      <c r="C60" s="393"/>
      <c r="D60" s="393"/>
      <c r="E60" s="393"/>
      <c r="F60" s="394"/>
      <c r="G60" s="153"/>
      <c r="H60" s="183"/>
      <c r="I60" s="143"/>
      <c r="J60" s="143"/>
      <c r="K60" s="139"/>
    </row>
    <row r="61" spans="1:11" ht="20.25" customHeight="1">
      <c r="A61" s="188" t="s">
        <v>153</v>
      </c>
      <c r="B61" s="189"/>
      <c r="C61" s="189"/>
      <c r="D61" s="190"/>
      <c r="E61" s="190"/>
      <c r="F61" s="191"/>
      <c r="G61" s="152">
        <v>440000</v>
      </c>
      <c r="H61" s="181"/>
      <c r="I61" s="138"/>
      <c r="J61" s="138"/>
      <c r="K61" s="139"/>
    </row>
    <row r="62" spans="1:11" ht="21">
      <c r="A62" s="192"/>
      <c r="B62" s="193"/>
      <c r="C62" s="193"/>
      <c r="D62" s="193"/>
      <c r="E62" s="193"/>
      <c r="F62" s="194"/>
      <c r="G62" s="152"/>
      <c r="H62" s="181"/>
      <c r="I62" s="138"/>
      <c r="J62" s="138"/>
      <c r="K62" s="139"/>
    </row>
    <row r="63" spans="1:11" ht="21">
      <c r="A63" s="192"/>
      <c r="B63" s="193"/>
      <c r="C63" s="193"/>
      <c r="D63" s="193"/>
      <c r="E63" s="193"/>
      <c r="F63" s="194"/>
      <c r="G63" s="152"/>
      <c r="H63" s="181"/>
      <c r="I63" s="138"/>
      <c r="J63" s="138"/>
      <c r="K63" s="139"/>
    </row>
    <row r="64" spans="1:11" ht="21">
      <c r="A64" s="195"/>
      <c r="B64" s="193"/>
      <c r="C64" s="193"/>
      <c r="D64" s="193"/>
      <c r="E64" s="193"/>
      <c r="F64" s="194"/>
      <c r="G64" s="152"/>
      <c r="H64" s="181"/>
      <c r="I64" s="138"/>
      <c r="J64" s="138"/>
      <c r="K64" s="139"/>
    </row>
    <row r="65" spans="1:11" ht="21">
      <c r="A65" s="195"/>
      <c r="B65" s="193"/>
      <c r="C65" s="193"/>
      <c r="D65" s="193"/>
      <c r="E65" s="193"/>
      <c r="F65" s="194"/>
      <c r="G65" s="152"/>
      <c r="H65" s="181"/>
      <c r="I65" s="138"/>
      <c r="J65" s="138"/>
      <c r="K65" s="139"/>
    </row>
    <row r="66" spans="1:11" ht="21">
      <c r="A66" s="196"/>
      <c r="B66" s="197"/>
      <c r="C66" s="197"/>
      <c r="D66" s="197"/>
      <c r="E66" s="197"/>
      <c r="F66" s="198"/>
      <c r="G66" s="153"/>
      <c r="H66" s="199"/>
      <c r="I66" s="143"/>
      <c r="J66" s="143"/>
      <c r="K66" s="139"/>
    </row>
    <row r="67" spans="1:11" ht="19.5" customHeight="1">
      <c r="A67" s="379" t="s">
        <v>48</v>
      </c>
      <c r="B67" s="380"/>
      <c r="C67" s="380"/>
      <c r="D67" s="380"/>
      <c r="E67" s="380"/>
      <c r="F67" s="381"/>
      <c r="G67" s="178"/>
      <c r="H67" s="179">
        <v>0</v>
      </c>
      <c r="I67" s="145">
        <f>SUM(I62:I66)</f>
        <v>0</v>
      </c>
      <c r="J67" s="145">
        <f>SUM(J62:J66)</f>
        <v>0</v>
      </c>
      <c r="K67" s="139"/>
    </row>
    <row r="68" spans="1:12" ht="22.5" customHeight="1" thickBot="1">
      <c r="A68" s="379" t="s">
        <v>83</v>
      </c>
      <c r="B68" s="380"/>
      <c r="C68" s="380"/>
      <c r="D68" s="380"/>
      <c r="E68" s="380"/>
      <c r="F68" s="381"/>
      <c r="G68" s="178"/>
      <c r="H68" s="200">
        <f>SUM(H11+H27+H30+H35+H54+H59)</f>
        <v>44031000</v>
      </c>
      <c r="I68" s="200">
        <f>I11+I27+I30+I35+I54+I59+I67</f>
        <v>5010773.49</v>
      </c>
      <c r="J68" s="200">
        <f>J11+J27+J30+J35+J54+J59+J67</f>
        <v>29399000.83</v>
      </c>
      <c r="K68" s="139"/>
      <c r="L68" s="182"/>
    </row>
    <row r="69" spans="1:12" ht="22.5" customHeight="1" thickTop="1">
      <c r="A69" s="208"/>
      <c r="B69" s="208"/>
      <c r="C69" s="208"/>
      <c r="D69" s="208"/>
      <c r="E69" s="208"/>
      <c r="F69" s="208"/>
      <c r="G69" s="171"/>
      <c r="H69" s="209"/>
      <c r="I69" s="209"/>
      <c r="J69" s="209"/>
      <c r="K69" s="139"/>
      <c r="L69" s="182"/>
    </row>
    <row r="70" spans="1:10" s="202" customFormat="1" ht="21">
      <c r="A70" s="201" t="s">
        <v>167</v>
      </c>
      <c r="B70" s="201"/>
      <c r="C70" s="201"/>
      <c r="D70" s="201"/>
      <c r="E70" s="201"/>
      <c r="F70" s="201"/>
      <c r="G70" s="201"/>
      <c r="H70" s="201"/>
      <c r="I70" s="201"/>
      <c r="J70" s="201"/>
    </row>
    <row r="71" spans="1:10" s="202" customFormat="1" ht="21">
      <c r="A71" s="201" t="s">
        <v>168</v>
      </c>
      <c r="B71" s="201"/>
      <c r="C71" s="201"/>
      <c r="D71" s="201"/>
      <c r="E71" s="201"/>
      <c r="F71" s="201"/>
      <c r="G71" s="201"/>
      <c r="H71" s="201"/>
      <c r="I71" s="201"/>
      <c r="J71" s="201"/>
    </row>
    <row r="72" spans="1:10" s="202" customFormat="1" ht="21">
      <c r="A72" s="391" t="s">
        <v>169</v>
      </c>
      <c r="B72" s="391"/>
      <c r="C72" s="391"/>
      <c r="D72" s="391"/>
      <c r="E72" s="391"/>
      <c r="F72" s="391"/>
      <c r="G72" s="391"/>
      <c r="H72" s="391"/>
      <c r="I72" s="391"/>
      <c r="J72" s="391"/>
    </row>
    <row r="73" spans="1:10" s="202" customFormat="1" ht="21">
      <c r="A73" s="203"/>
      <c r="B73" s="203"/>
      <c r="C73" s="203"/>
      <c r="D73" s="203"/>
      <c r="E73" s="203"/>
      <c r="F73" s="203"/>
      <c r="G73" s="203"/>
      <c r="H73" s="203"/>
      <c r="I73" s="203"/>
      <c r="J73" s="203"/>
    </row>
  </sheetData>
  <sheetProtection/>
  <mergeCells count="15">
    <mergeCell ref="A67:F67"/>
    <mergeCell ref="A68:F68"/>
    <mergeCell ref="A72:J72"/>
    <mergeCell ref="A30:F30"/>
    <mergeCell ref="A35:F35"/>
    <mergeCell ref="A40:F40"/>
    <mergeCell ref="A54:F54"/>
    <mergeCell ref="A59:F59"/>
    <mergeCell ref="A60:F60"/>
    <mergeCell ref="A1:J1"/>
    <mergeCell ref="A2:J2"/>
    <mergeCell ref="A3:J3"/>
    <mergeCell ref="A5:F5"/>
    <mergeCell ref="A11:F11"/>
    <mergeCell ref="A27:F27"/>
  </mergeCells>
  <printOptions/>
  <pageMargins left="0.45" right="0.1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5"/>
  <sheetViews>
    <sheetView view="pageBreakPreview" zoomScale="86" zoomScaleSheetLayoutView="86" zoomScalePageLayoutView="0" workbookViewId="0" topLeftCell="A1">
      <selection activeCell="F13" sqref="F13"/>
    </sheetView>
  </sheetViews>
  <sheetFormatPr defaultColWidth="9.140625" defaultRowHeight="21.75"/>
  <cols>
    <col min="1" max="1" width="55.140625" style="118" customWidth="1"/>
    <col min="2" max="2" width="24.28125" style="118" customWidth="1"/>
    <col min="3" max="3" width="11.28125" style="118" customWidth="1"/>
    <col min="4" max="4" width="48.8515625" style="118" customWidth="1"/>
    <col min="5" max="5" width="18.57421875" style="118" customWidth="1"/>
    <col min="6" max="6" width="17.00390625" style="118" customWidth="1"/>
    <col min="7" max="8" width="9.140625" style="118" customWidth="1"/>
    <col min="9" max="9" width="12.28125" style="118" bestFit="1" customWidth="1"/>
    <col min="10" max="16384" width="9.140625" style="118" customWidth="1"/>
  </cols>
  <sheetData>
    <row r="1" spans="1:6" ht="21">
      <c r="A1" s="362" t="s">
        <v>122</v>
      </c>
      <c r="B1" s="362"/>
      <c r="C1" s="362"/>
      <c r="D1" s="362" t="s">
        <v>122</v>
      </c>
      <c r="E1" s="362"/>
      <c r="F1" s="362"/>
    </row>
    <row r="2" spans="1:6" ht="21">
      <c r="A2" s="397" t="s">
        <v>251</v>
      </c>
      <c r="B2" s="397"/>
      <c r="C2" s="397"/>
      <c r="D2" s="397" t="s">
        <v>270</v>
      </c>
      <c r="E2" s="397"/>
      <c r="F2" s="397"/>
    </row>
    <row r="3" spans="1:6" ht="21">
      <c r="A3" s="397" t="s">
        <v>336</v>
      </c>
      <c r="B3" s="397"/>
      <c r="C3" s="397"/>
      <c r="D3" s="397" t="s">
        <v>336</v>
      </c>
      <c r="E3" s="397"/>
      <c r="F3" s="397"/>
    </row>
    <row r="4" spans="1:6" ht="21">
      <c r="A4" s="351" t="s">
        <v>261</v>
      </c>
      <c r="B4" s="351"/>
      <c r="C4" s="351"/>
      <c r="D4" s="363"/>
      <c r="E4" s="363"/>
      <c r="F4" s="363"/>
    </row>
    <row r="5" spans="1:6" ht="21">
      <c r="A5" s="351" t="s">
        <v>260</v>
      </c>
      <c r="B5" s="351"/>
      <c r="C5" s="351"/>
      <c r="D5" s="121" t="s">
        <v>266</v>
      </c>
      <c r="E5" s="121" t="s">
        <v>64</v>
      </c>
      <c r="F5" s="121" t="s">
        <v>65</v>
      </c>
    </row>
    <row r="6" spans="1:6" ht="21">
      <c r="A6" s="141" t="s">
        <v>252</v>
      </c>
      <c r="B6" s="199">
        <v>15084.41</v>
      </c>
      <c r="C6" s="141"/>
      <c r="D6" s="343" t="s">
        <v>279</v>
      </c>
      <c r="E6" s="344">
        <v>15084.41</v>
      </c>
      <c r="F6" s="344">
        <v>4505.1</v>
      </c>
    </row>
    <row r="7" spans="1:6" ht="21">
      <c r="A7" s="141" t="s">
        <v>253</v>
      </c>
      <c r="B7" s="199">
        <v>322095</v>
      </c>
      <c r="C7" s="141"/>
      <c r="D7" s="343" t="s">
        <v>278</v>
      </c>
      <c r="E7" s="344">
        <v>14400</v>
      </c>
      <c r="F7" s="345">
        <v>17650</v>
      </c>
    </row>
    <row r="8" spans="1:6" ht="21">
      <c r="A8" s="141" t="s">
        <v>254</v>
      </c>
      <c r="B8" s="199">
        <v>9301.41</v>
      </c>
      <c r="C8" s="141"/>
      <c r="D8" s="343" t="s">
        <v>144</v>
      </c>
      <c r="E8" s="344">
        <v>5950</v>
      </c>
      <c r="F8" s="345">
        <v>5950</v>
      </c>
    </row>
    <row r="9" spans="1:6" ht="21">
      <c r="A9" s="141" t="s">
        <v>255</v>
      </c>
      <c r="B9" s="199">
        <v>35597.22</v>
      </c>
      <c r="C9" s="141"/>
      <c r="D9" s="343" t="s">
        <v>66</v>
      </c>
      <c r="E9" s="344">
        <v>176.13</v>
      </c>
      <c r="F9" s="345">
        <v>0</v>
      </c>
    </row>
    <row r="10" spans="1:6" ht="21">
      <c r="A10" s="141" t="s">
        <v>256</v>
      </c>
      <c r="B10" s="199">
        <v>1656993.37</v>
      </c>
      <c r="C10" s="141"/>
      <c r="D10" s="343" t="s">
        <v>97</v>
      </c>
      <c r="E10" s="344">
        <v>211.38</v>
      </c>
      <c r="F10" s="345">
        <v>0</v>
      </c>
    </row>
    <row r="11" spans="1:6" ht="21">
      <c r="A11" s="141" t="s">
        <v>257</v>
      </c>
      <c r="B11" s="183">
        <v>18600</v>
      </c>
      <c r="D11" s="343" t="s">
        <v>165</v>
      </c>
      <c r="E11" s="345">
        <v>0</v>
      </c>
      <c r="F11" s="345">
        <v>0</v>
      </c>
    </row>
    <row r="12" spans="1:6" ht="21">
      <c r="A12" s="201" t="s">
        <v>258</v>
      </c>
      <c r="B12" s="199">
        <v>0</v>
      </c>
      <c r="D12" s="343" t="s">
        <v>150</v>
      </c>
      <c r="E12" s="345">
        <v>175</v>
      </c>
      <c r="F12" s="345">
        <v>175</v>
      </c>
    </row>
    <row r="13" spans="1:6" ht="21">
      <c r="A13" s="201" t="s">
        <v>259</v>
      </c>
      <c r="B13" s="348">
        <v>0</v>
      </c>
      <c r="D13" s="346" t="s">
        <v>152</v>
      </c>
      <c r="E13" s="344">
        <v>0</v>
      </c>
      <c r="F13" s="345">
        <v>0</v>
      </c>
    </row>
    <row r="14" spans="1:6" ht="21.75" thickBot="1">
      <c r="A14" s="340" t="s">
        <v>48</v>
      </c>
      <c r="B14" s="349">
        <f>SUM(B4:B13)</f>
        <v>2057671.4100000001</v>
      </c>
      <c r="D14" s="121" t="s">
        <v>48</v>
      </c>
      <c r="E14" s="347">
        <f>SUM(E6:E13)</f>
        <v>35996.92</v>
      </c>
      <c r="F14" s="347">
        <f>SUM(F6:F13)</f>
        <v>28280.1</v>
      </c>
    </row>
    <row r="15" spans="1:2" ht="21.75" thickTop="1">
      <c r="A15" s="201"/>
      <c r="B15" s="348"/>
    </row>
    <row r="16" spans="1:2" ht="21">
      <c r="A16" s="340"/>
      <c r="B16" s="350"/>
    </row>
    <row r="17" ht="21">
      <c r="D17" s="118" t="s">
        <v>84</v>
      </c>
    </row>
    <row r="19" ht="21">
      <c r="C19" s="119"/>
    </row>
    <row r="24" spans="4:5" ht="21">
      <c r="D24" s="118" t="s">
        <v>271</v>
      </c>
      <c r="E24" s="293"/>
    </row>
    <row r="25" spans="1:5" ht="21">
      <c r="A25" s="396" t="s">
        <v>262</v>
      </c>
      <c r="B25" s="396"/>
      <c r="C25" s="396"/>
      <c r="D25" s="118" t="s">
        <v>272</v>
      </c>
      <c r="E25" s="293"/>
    </row>
    <row r="26" spans="1:5" ht="21">
      <c r="A26" s="396" t="s">
        <v>264</v>
      </c>
      <c r="B26" s="396"/>
      <c r="C26" s="396"/>
      <c r="D26" s="118" t="s">
        <v>265</v>
      </c>
      <c r="E26" s="293"/>
    </row>
    <row r="27" spans="1:3" ht="21">
      <c r="A27" s="396" t="s">
        <v>263</v>
      </c>
      <c r="B27" s="396"/>
      <c r="C27" s="396"/>
    </row>
    <row r="33" ht="21">
      <c r="E33" s="293"/>
    </row>
    <row r="34" ht="21">
      <c r="E34" s="293"/>
    </row>
    <row r="35" ht="21">
      <c r="E35" s="293"/>
    </row>
  </sheetData>
  <sheetProtection/>
  <mergeCells count="10">
    <mergeCell ref="A25:C25"/>
    <mergeCell ref="A26:C26"/>
    <mergeCell ref="A27:C27"/>
    <mergeCell ref="D1:F1"/>
    <mergeCell ref="D2:F2"/>
    <mergeCell ref="D4:F4"/>
    <mergeCell ref="D3:F3"/>
    <mergeCell ref="A1:C1"/>
    <mergeCell ref="A2:C2"/>
    <mergeCell ref="A3:C3"/>
  </mergeCells>
  <printOptions/>
  <pageMargins left="0.87" right="0.4330708661417323" top="0.984251968503937" bottom="0.984251968503937" header="0.5118110236220472" footer="0.5118110236220472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D9" sqref="D9"/>
    </sheetView>
  </sheetViews>
  <sheetFormatPr defaultColWidth="9.140625" defaultRowHeight="21.75"/>
  <cols>
    <col min="1" max="1" width="7.8515625" style="118" customWidth="1"/>
    <col min="2" max="2" width="27.57421875" style="118" customWidth="1"/>
    <col min="3" max="3" width="35.8515625" style="118" customWidth="1"/>
    <col min="4" max="4" width="19.57421875" style="183" customWidth="1"/>
    <col min="5" max="5" width="17.8515625" style="118" customWidth="1"/>
    <col min="6" max="16384" width="9.140625" style="118" customWidth="1"/>
  </cols>
  <sheetData>
    <row r="1" spans="1:4" ht="21">
      <c r="A1" s="362" t="s">
        <v>237</v>
      </c>
      <c r="B1" s="362"/>
      <c r="C1" s="362"/>
      <c r="D1" s="362"/>
    </row>
    <row r="2" spans="1:4" ht="21">
      <c r="A2" s="362" t="s">
        <v>238</v>
      </c>
      <c r="B2" s="362"/>
      <c r="C2" s="362"/>
      <c r="D2" s="362"/>
    </row>
    <row r="3" spans="1:4" ht="21">
      <c r="A3" s="362" t="s">
        <v>336</v>
      </c>
      <c r="B3" s="362"/>
      <c r="C3" s="362"/>
      <c r="D3" s="362"/>
    </row>
    <row r="4" spans="1:4" ht="21">
      <c r="A4" s="338"/>
      <c r="B4" s="338"/>
      <c r="C4" s="338"/>
      <c r="D4" s="338"/>
    </row>
    <row r="5" ht="21">
      <c r="A5" s="202" t="s">
        <v>241</v>
      </c>
    </row>
    <row r="6" spans="1:4" ht="21">
      <c r="A6" s="202" t="s">
        <v>239</v>
      </c>
      <c r="D6" s="339" t="s">
        <v>72</v>
      </c>
    </row>
    <row r="7" spans="2:4" ht="21">
      <c r="B7" s="118" t="s">
        <v>242</v>
      </c>
      <c r="D7" s="183">
        <f>450000-419644</f>
        <v>30356</v>
      </c>
    </row>
    <row r="8" spans="2:5" ht="21">
      <c r="B8" s="118" t="s">
        <v>243</v>
      </c>
      <c r="D8" s="183">
        <v>0</v>
      </c>
      <c r="E8" s="118">
        <f>145400-15000-118700-9600</f>
        <v>2100</v>
      </c>
    </row>
    <row r="9" spans="2:4" ht="21">
      <c r="B9" s="118" t="s">
        <v>244</v>
      </c>
      <c r="D9" s="183">
        <v>0</v>
      </c>
    </row>
    <row r="10" spans="2:5" ht="21">
      <c r="B10" s="118" t="s">
        <v>245</v>
      </c>
      <c r="D10" s="183">
        <f>584700-40700-308000</f>
        <v>236000</v>
      </c>
      <c r="E10" s="118">
        <f>918700-334000</f>
        <v>584700</v>
      </c>
    </row>
    <row r="11" spans="2:4" ht="21">
      <c r="B11" s="118" t="s">
        <v>246</v>
      </c>
      <c r="D11" s="183">
        <v>0</v>
      </c>
    </row>
    <row r="12" spans="2:4" ht="21.75" thickBot="1">
      <c r="B12" s="340" t="s">
        <v>48</v>
      </c>
      <c r="D12" s="341">
        <f>SUM(D7:D11)</f>
        <v>266356</v>
      </c>
    </row>
    <row r="13" ht="21.75" thickTop="1"/>
    <row r="20" ht="22.5">
      <c r="A20" s="27" t="s">
        <v>100</v>
      </c>
    </row>
    <row r="21" ht="22.5">
      <c r="A21" s="27" t="s">
        <v>120</v>
      </c>
    </row>
    <row r="22" ht="22.5">
      <c r="A22" s="27" t="s">
        <v>121</v>
      </c>
    </row>
  </sheetData>
  <sheetProtection/>
  <mergeCells count="3">
    <mergeCell ref="A1:D1"/>
    <mergeCell ref="A2:D2"/>
    <mergeCell ref="A3:D3"/>
  </mergeCells>
  <printOptions/>
  <pageMargins left="1.01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87"/>
  <sheetViews>
    <sheetView tabSelected="1" view="pageBreakPreview" zoomScaleSheetLayoutView="100" zoomScalePageLayoutView="0" workbookViewId="0" topLeftCell="A1">
      <selection activeCell="D31" sqref="D31"/>
    </sheetView>
  </sheetViews>
  <sheetFormatPr defaultColWidth="9.140625" defaultRowHeight="20.25" customHeight="1"/>
  <cols>
    <col min="1" max="1" width="25.7109375" style="26" customWidth="1"/>
    <col min="2" max="2" width="22.00390625" style="26" customWidth="1"/>
    <col min="3" max="3" width="20.57421875" style="26" customWidth="1"/>
    <col min="4" max="4" width="28.140625" style="26" customWidth="1"/>
    <col min="5" max="5" width="13.57421875" style="26" bestFit="1" customWidth="1"/>
    <col min="6" max="7" width="9.140625" style="26" customWidth="1"/>
    <col min="8" max="8" width="10.00390625" style="26" bestFit="1" customWidth="1"/>
    <col min="9" max="16384" width="9.140625" style="26" customWidth="1"/>
  </cols>
  <sheetData>
    <row r="1" spans="1:4" ht="22.5" customHeight="1">
      <c r="A1" s="4" t="s">
        <v>104</v>
      </c>
      <c r="B1" s="5"/>
      <c r="C1" s="6" t="s">
        <v>67</v>
      </c>
      <c r="D1" s="7"/>
    </row>
    <row r="2" spans="1:4" ht="20.25" customHeight="1">
      <c r="A2" s="8" t="s">
        <v>68</v>
      </c>
      <c r="B2" s="1"/>
      <c r="C2" s="9" t="s">
        <v>113</v>
      </c>
      <c r="D2" s="10"/>
    </row>
    <row r="3" spans="1:4" ht="20.25" customHeight="1">
      <c r="A3" s="11"/>
      <c r="B3" s="12"/>
      <c r="C3" s="11"/>
      <c r="D3" s="13" t="s">
        <v>1</v>
      </c>
    </row>
    <row r="4" spans="1:4" ht="20.25" customHeight="1">
      <c r="A4" s="4" t="s">
        <v>69</v>
      </c>
      <c r="B4" s="10"/>
      <c r="C4" s="33">
        <v>241182</v>
      </c>
      <c r="D4" s="32">
        <v>10896061.7</v>
      </c>
    </row>
    <row r="5" spans="1:4" ht="20.25" customHeight="1">
      <c r="A5" s="8" t="s">
        <v>98</v>
      </c>
      <c r="B5" s="10"/>
      <c r="C5" s="10"/>
      <c r="D5" s="2"/>
    </row>
    <row r="6" spans="1:4" ht="20.25" customHeight="1">
      <c r="A6" s="15" t="s">
        <v>70</v>
      </c>
      <c r="B6" s="15" t="s">
        <v>71</v>
      </c>
      <c r="C6" s="15" t="s">
        <v>72</v>
      </c>
      <c r="D6" s="2"/>
    </row>
    <row r="7" spans="1:4" ht="20.25" customHeight="1">
      <c r="A7" s="37">
        <v>22030</v>
      </c>
      <c r="B7" s="37">
        <v>22039</v>
      </c>
      <c r="C7" s="38">
        <v>0.3</v>
      </c>
      <c r="D7" s="17">
        <f>SUM(C7)</f>
        <v>0.3</v>
      </c>
    </row>
    <row r="8" spans="1:4" ht="20.25" customHeight="1">
      <c r="A8" s="29"/>
      <c r="B8" s="29"/>
      <c r="C8" s="34"/>
      <c r="D8" s="17"/>
    </row>
    <row r="9" spans="1:4" ht="20.25" customHeight="1">
      <c r="A9" s="8" t="s">
        <v>73</v>
      </c>
      <c r="B9" s="10"/>
      <c r="C9" s="10"/>
      <c r="D9" s="2"/>
    </row>
    <row r="10" spans="1:4" ht="20.25" customHeight="1">
      <c r="A10" s="15" t="s">
        <v>74</v>
      </c>
      <c r="B10" s="15" t="s">
        <v>75</v>
      </c>
      <c r="C10" s="15" t="s">
        <v>72</v>
      </c>
      <c r="D10" s="2"/>
    </row>
    <row r="11" spans="1:4" ht="21.75" customHeight="1">
      <c r="A11" s="29">
        <v>241051</v>
      </c>
      <c r="B11" s="30">
        <v>17670056</v>
      </c>
      <c r="C11" s="3">
        <v>400</v>
      </c>
      <c r="D11" s="17"/>
    </row>
    <row r="12" spans="1:4" ht="21.75" customHeight="1">
      <c r="A12" s="29">
        <v>241171</v>
      </c>
      <c r="B12" s="30">
        <v>17670208</v>
      </c>
      <c r="C12" s="3">
        <v>10800</v>
      </c>
      <c r="D12" s="17"/>
    </row>
    <row r="13" spans="1:4" ht="21.75" customHeight="1">
      <c r="A13" s="29">
        <v>241180</v>
      </c>
      <c r="B13" s="30">
        <v>17670213</v>
      </c>
      <c r="C13" s="3">
        <v>900</v>
      </c>
      <c r="D13" s="17"/>
    </row>
    <row r="14" spans="1:4" ht="21.75" customHeight="1">
      <c r="A14" s="29">
        <v>241180</v>
      </c>
      <c r="B14" s="30">
        <v>17670214</v>
      </c>
      <c r="C14" s="3">
        <v>8235.14</v>
      </c>
      <c r="D14" s="17"/>
    </row>
    <row r="15" spans="1:4" ht="21.75" customHeight="1">
      <c r="A15" s="29"/>
      <c r="B15" s="30"/>
      <c r="C15" s="3"/>
      <c r="D15" s="17"/>
    </row>
    <row r="16" spans="1:4" ht="21.75" customHeight="1">
      <c r="A16" s="29"/>
      <c r="B16" s="30"/>
      <c r="C16" s="3"/>
      <c r="D16" s="17"/>
    </row>
    <row r="17" spans="1:4" ht="21.75" customHeight="1">
      <c r="A17" s="29"/>
      <c r="B17" s="30"/>
      <c r="C17" s="3"/>
      <c r="D17" s="17"/>
    </row>
    <row r="18" spans="1:4" ht="21.75" customHeight="1">
      <c r="A18" s="29"/>
      <c r="B18" s="30"/>
      <c r="C18" s="3"/>
      <c r="D18" s="17"/>
    </row>
    <row r="19" spans="1:4" ht="21.75" customHeight="1">
      <c r="A19" s="29"/>
      <c r="B19" s="30"/>
      <c r="C19" s="3"/>
      <c r="D19" s="17"/>
    </row>
    <row r="20" spans="1:4" ht="21.75" customHeight="1">
      <c r="A20" s="29"/>
      <c r="B20" s="30"/>
      <c r="C20" s="3"/>
      <c r="D20" s="17"/>
    </row>
    <row r="21" spans="1:4" ht="21.75" customHeight="1">
      <c r="A21" s="29"/>
      <c r="B21" s="30"/>
      <c r="C21" s="3"/>
      <c r="D21" s="17"/>
    </row>
    <row r="22" spans="1:4" ht="21.75" customHeight="1">
      <c r="A22" s="29"/>
      <c r="B22" s="30"/>
      <c r="C22" s="3"/>
      <c r="D22" s="17"/>
    </row>
    <row r="23" spans="1:4" ht="19.5" customHeight="1">
      <c r="A23" s="29"/>
      <c r="B23" s="30"/>
      <c r="C23" s="3"/>
      <c r="D23" s="17"/>
    </row>
    <row r="24" spans="1:4" ht="21.75" customHeight="1">
      <c r="A24" s="29"/>
      <c r="B24" s="30"/>
      <c r="C24" s="3"/>
      <c r="D24" s="17">
        <f>SUM(C11:C23)</f>
        <v>20335.14</v>
      </c>
    </row>
    <row r="25" spans="1:4" ht="20.25" customHeight="1">
      <c r="A25" s="45"/>
      <c r="B25" s="10"/>
      <c r="C25" s="18"/>
      <c r="D25" s="17"/>
    </row>
    <row r="26" spans="1:4" ht="20.25" customHeight="1">
      <c r="A26" s="19" t="s">
        <v>101</v>
      </c>
      <c r="B26" s="10"/>
      <c r="C26" s="10"/>
      <c r="D26" s="25"/>
    </row>
    <row r="27" spans="1:4" ht="20.25" customHeight="1">
      <c r="A27" s="15" t="s">
        <v>70</v>
      </c>
      <c r="B27" s="15" t="s">
        <v>102</v>
      </c>
      <c r="C27" s="15" t="s">
        <v>72</v>
      </c>
      <c r="D27" s="2"/>
    </row>
    <row r="28" spans="1:4" ht="20.25" customHeight="1">
      <c r="A28" s="37"/>
      <c r="B28" s="37"/>
      <c r="C28" s="40"/>
      <c r="D28" s="41"/>
    </row>
    <row r="29" spans="1:4" ht="20.25" customHeight="1">
      <c r="A29" s="37"/>
      <c r="B29" s="37"/>
      <c r="C29" s="40"/>
      <c r="D29" s="41"/>
    </row>
    <row r="30" spans="1:4" ht="20.25" customHeight="1">
      <c r="A30" s="37"/>
      <c r="B30" s="37"/>
      <c r="C30" s="40"/>
      <c r="D30" s="41"/>
    </row>
    <row r="31" spans="1:4" ht="20.25" customHeight="1">
      <c r="A31" s="15"/>
      <c r="B31" s="15"/>
      <c r="C31" s="15"/>
      <c r="D31" s="2"/>
    </row>
    <row r="32" spans="1:4" ht="9" customHeight="1">
      <c r="A32" s="16"/>
      <c r="B32" s="16"/>
      <c r="C32" s="16"/>
      <c r="D32" s="17">
        <f>SUM(C32:C32)</f>
        <v>0</v>
      </c>
    </row>
    <row r="33" spans="1:8" ht="27.75" customHeight="1">
      <c r="A33" s="20" t="s">
        <v>77</v>
      </c>
      <c r="B33" s="21" t="s">
        <v>344</v>
      </c>
      <c r="C33" s="22"/>
      <c r="D33" s="28">
        <f>D4+D7-D24-D28</f>
        <v>10875726.86</v>
      </c>
      <c r="H33" s="35"/>
    </row>
    <row r="34" spans="1:6" s="36" customFormat="1" ht="20.25" customHeight="1">
      <c r="A34" s="4" t="s">
        <v>78</v>
      </c>
      <c r="B34" s="5"/>
      <c r="C34" s="6" t="s">
        <v>79</v>
      </c>
      <c r="D34" s="10" t="s">
        <v>126</v>
      </c>
      <c r="E34" s="26"/>
      <c r="F34" s="26"/>
    </row>
    <row r="35" spans="1:6" s="36" customFormat="1" ht="23.25" customHeight="1">
      <c r="A35" s="10" t="s">
        <v>345</v>
      </c>
      <c r="B35" s="39"/>
      <c r="C35" s="2" t="s">
        <v>346</v>
      </c>
      <c r="D35" s="10"/>
      <c r="E35" s="26"/>
      <c r="F35" s="26"/>
    </row>
    <row r="36" spans="1:4" ht="20.25" customHeight="1">
      <c r="A36" s="23" t="s">
        <v>124</v>
      </c>
      <c r="B36" s="24"/>
      <c r="C36" s="31" t="s">
        <v>118</v>
      </c>
      <c r="D36" s="23"/>
    </row>
    <row r="37" spans="1:4" ht="20.25" customHeight="1">
      <c r="A37" s="4" t="s">
        <v>104</v>
      </c>
      <c r="B37" s="5"/>
      <c r="C37" s="6" t="s">
        <v>114</v>
      </c>
      <c r="D37" s="7"/>
    </row>
    <row r="38" spans="1:4" ht="20.25" customHeight="1">
      <c r="A38" s="8" t="s">
        <v>68</v>
      </c>
      <c r="B38" s="1"/>
      <c r="C38" s="9" t="s">
        <v>115</v>
      </c>
      <c r="D38" s="10"/>
    </row>
    <row r="39" spans="1:4" ht="20.25" customHeight="1">
      <c r="A39" s="11"/>
      <c r="B39" s="12"/>
      <c r="C39" s="11"/>
      <c r="D39" s="13" t="s">
        <v>1</v>
      </c>
    </row>
    <row r="40" spans="1:4" ht="20.25" customHeight="1">
      <c r="A40" s="8" t="s">
        <v>69</v>
      </c>
      <c r="B40" s="10"/>
      <c r="C40" s="33">
        <v>240908</v>
      </c>
      <c r="D40" s="32">
        <v>4365592.31</v>
      </c>
    </row>
    <row r="41" spans="1:4" ht="20.25" customHeight="1">
      <c r="A41" s="14" t="s">
        <v>98</v>
      </c>
      <c r="B41" s="10"/>
      <c r="C41" s="10"/>
      <c r="D41" s="2"/>
    </row>
    <row r="42" spans="1:4" ht="20.25" customHeight="1">
      <c r="A42" s="15" t="s">
        <v>70</v>
      </c>
      <c r="B42" s="15" t="s">
        <v>71</v>
      </c>
      <c r="C42" s="15" t="s">
        <v>72</v>
      </c>
      <c r="D42" s="2"/>
    </row>
    <row r="43" spans="1:4" ht="20.25" customHeight="1">
      <c r="A43" s="29"/>
      <c r="B43" s="29"/>
      <c r="C43" s="34"/>
      <c r="D43" s="17">
        <f>SUM(C43)</f>
        <v>0</v>
      </c>
    </row>
    <row r="44" spans="1:4" ht="20.25" customHeight="1">
      <c r="A44" s="8" t="s">
        <v>73</v>
      </c>
      <c r="B44" s="10"/>
      <c r="C44" s="10"/>
      <c r="D44" s="2"/>
    </row>
    <row r="45" spans="1:4" ht="20.25" customHeight="1">
      <c r="A45" s="15" t="s">
        <v>74</v>
      </c>
      <c r="B45" s="15" t="s">
        <v>75</v>
      </c>
      <c r="C45" s="15" t="s">
        <v>72</v>
      </c>
      <c r="D45" s="2"/>
    </row>
    <row r="46" spans="1:4" ht="20.25" customHeight="1">
      <c r="A46" s="29">
        <v>240902</v>
      </c>
      <c r="B46" s="42" t="s">
        <v>233</v>
      </c>
      <c r="C46" s="3">
        <v>66900</v>
      </c>
      <c r="D46" s="17"/>
    </row>
    <row r="47" spans="1:4" ht="20.25" customHeight="1">
      <c r="A47" s="29"/>
      <c r="B47" s="42"/>
      <c r="C47" s="3"/>
      <c r="D47" s="17"/>
    </row>
    <row r="48" spans="1:4" ht="20.25" customHeight="1">
      <c r="A48" s="29"/>
      <c r="B48" s="42"/>
      <c r="C48" s="3"/>
      <c r="D48" s="17"/>
    </row>
    <row r="49" spans="1:4" ht="20.25" customHeight="1">
      <c r="A49" s="29"/>
      <c r="B49" s="30"/>
      <c r="C49" s="3"/>
      <c r="D49" s="17"/>
    </row>
    <row r="50" spans="1:4" ht="20.25" customHeight="1">
      <c r="A50" s="29"/>
      <c r="B50" s="30"/>
      <c r="C50" s="3"/>
      <c r="D50" s="17"/>
    </row>
    <row r="51" spans="1:4" ht="20.25" customHeight="1">
      <c r="A51" s="29"/>
      <c r="B51" s="30"/>
      <c r="C51" s="3"/>
      <c r="D51" s="17"/>
    </row>
    <row r="52" spans="1:4" ht="20.25" customHeight="1">
      <c r="A52" s="29"/>
      <c r="B52" s="30"/>
      <c r="C52" s="3"/>
      <c r="D52" s="17"/>
    </row>
    <row r="53" spans="1:4" ht="20.25" customHeight="1">
      <c r="A53" s="29"/>
      <c r="B53" s="30"/>
      <c r="C53" s="3"/>
      <c r="D53" s="17"/>
    </row>
    <row r="54" spans="1:4" ht="20.25" customHeight="1">
      <c r="A54" s="29"/>
      <c r="B54" s="30"/>
      <c r="C54" s="3"/>
      <c r="D54" s="17">
        <f>SUM(C46:C48)</f>
        <v>66900</v>
      </c>
    </row>
    <row r="55" spans="1:4" ht="20.25" customHeight="1">
      <c r="A55" s="29"/>
      <c r="B55" s="30"/>
      <c r="C55" s="3"/>
      <c r="D55" s="17"/>
    </row>
    <row r="56" spans="1:4" ht="20.25" customHeight="1">
      <c r="A56" s="29"/>
      <c r="B56" s="30"/>
      <c r="C56" s="3"/>
      <c r="D56" s="17"/>
    </row>
    <row r="57" spans="1:4" ht="20.25" customHeight="1">
      <c r="A57" s="29"/>
      <c r="B57" s="30"/>
      <c r="C57" s="3"/>
      <c r="D57" s="17"/>
    </row>
    <row r="58" spans="1:4" ht="20.25" customHeight="1">
      <c r="A58" s="29"/>
      <c r="B58" s="30"/>
      <c r="C58" s="3"/>
      <c r="D58" s="17"/>
    </row>
    <row r="59" spans="1:4" ht="20.25" customHeight="1">
      <c r="A59" s="29"/>
      <c r="B59" s="30"/>
      <c r="C59" s="3"/>
      <c r="D59" s="17"/>
    </row>
    <row r="60" spans="1:4" ht="20.25" customHeight="1">
      <c r="A60" s="29"/>
      <c r="B60" s="30"/>
      <c r="C60" s="3"/>
      <c r="D60" s="17"/>
    </row>
    <row r="61" spans="1:4" ht="20.25" customHeight="1">
      <c r="A61" s="29"/>
      <c r="B61" s="30"/>
      <c r="C61" s="3"/>
      <c r="D61" s="17"/>
    </row>
    <row r="62" spans="1:4" ht="20.25" customHeight="1">
      <c r="A62" s="8" t="s">
        <v>76</v>
      </c>
      <c r="B62" s="10"/>
      <c r="C62" s="18"/>
      <c r="D62" s="17"/>
    </row>
    <row r="63" spans="1:4" ht="20.25" customHeight="1">
      <c r="A63" s="19" t="s">
        <v>101</v>
      </c>
      <c r="B63" s="10"/>
      <c r="C63" s="10"/>
      <c r="D63" s="25"/>
    </row>
    <row r="64" spans="1:4" ht="20.25" customHeight="1">
      <c r="A64" s="15" t="s">
        <v>70</v>
      </c>
      <c r="B64" s="15" t="s">
        <v>102</v>
      </c>
      <c r="C64" s="15" t="s">
        <v>72</v>
      </c>
      <c r="D64" s="2"/>
    </row>
    <row r="65" spans="1:4" ht="20.25" customHeight="1">
      <c r="A65" s="43"/>
      <c r="B65" s="43"/>
      <c r="C65" s="328"/>
      <c r="D65" s="329">
        <f>SUM(C65:C65)</f>
        <v>0</v>
      </c>
    </row>
    <row r="66" spans="1:4" ht="20.25" customHeight="1">
      <c r="A66" s="16"/>
      <c r="B66" s="16"/>
      <c r="C66" s="16"/>
      <c r="D66" s="17"/>
    </row>
    <row r="67" spans="1:4" ht="20.25" customHeight="1">
      <c r="A67" s="16"/>
      <c r="B67" s="16"/>
      <c r="C67" s="16"/>
      <c r="D67" s="17"/>
    </row>
    <row r="68" spans="1:4" ht="22.5" customHeight="1">
      <c r="A68" s="20" t="s">
        <v>77</v>
      </c>
      <c r="B68" s="21" t="s">
        <v>234</v>
      </c>
      <c r="C68" s="22"/>
      <c r="D68" s="28">
        <f>D40+D43-D54+D65</f>
        <v>4298692.31</v>
      </c>
    </row>
    <row r="69" spans="1:4" ht="20.25" customHeight="1">
      <c r="A69" s="4" t="s">
        <v>78</v>
      </c>
      <c r="B69" s="5"/>
      <c r="C69" s="6" t="s">
        <v>79</v>
      </c>
      <c r="D69" s="10"/>
    </row>
    <row r="70" spans="1:4" ht="22.5" customHeight="1">
      <c r="A70" s="10" t="s">
        <v>235</v>
      </c>
      <c r="B70" s="39"/>
      <c r="C70" s="2" t="s">
        <v>236</v>
      </c>
      <c r="D70" s="10"/>
    </row>
    <row r="71" spans="1:4" ht="22.5" customHeight="1">
      <c r="A71" s="23" t="s">
        <v>124</v>
      </c>
      <c r="B71" s="24"/>
      <c r="C71" s="31" t="s">
        <v>142</v>
      </c>
      <c r="D71" s="23"/>
    </row>
    <row r="72" spans="1:4" ht="20.25" customHeight="1">
      <c r="A72" s="7"/>
      <c r="B72" s="7"/>
      <c r="C72" s="7"/>
      <c r="D72" s="7"/>
    </row>
    <row r="73" spans="1:4" ht="20.25" customHeight="1">
      <c r="A73" s="10"/>
      <c r="B73" s="10"/>
      <c r="C73" s="10"/>
      <c r="D73" s="10"/>
    </row>
    <row r="74" spans="1:4" ht="20.25" customHeight="1">
      <c r="A74" s="8" t="s">
        <v>104</v>
      </c>
      <c r="B74" s="1"/>
      <c r="C74" s="9" t="s">
        <v>114</v>
      </c>
      <c r="D74" s="10"/>
    </row>
    <row r="75" spans="1:4" ht="20.25" customHeight="1">
      <c r="A75" s="8" t="s">
        <v>68</v>
      </c>
      <c r="B75" s="1"/>
      <c r="C75" s="9" t="s">
        <v>140</v>
      </c>
      <c r="D75" s="10"/>
    </row>
    <row r="76" spans="1:4" ht="20.25" customHeight="1">
      <c r="A76" s="11"/>
      <c r="B76" s="12"/>
      <c r="C76" s="11"/>
      <c r="D76" s="13" t="s">
        <v>1</v>
      </c>
    </row>
    <row r="77" spans="1:4" ht="20.25" customHeight="1">
      <c r="A77" s="8" t="s">
        <v>69</v>
      </c>
      <c r="B77" s="10"/>
      <c r="C77" s="33">
        <v>239827</v>
      </c>
      <c r="D77" s="32">
        <v>52500</v>
      </c>
    </row>
    <row r="78" spans="1:4" ht="20.25" customHeight="1">
      <c r="A78" s="14" t="s">
        <v>98</v>
      </c>
      <c r="B78" s="10"/>
      <c r="C78" s="10"/>
      <c r="D78" s="2"/>
    </row>
    <row r="79" spans="1:4" ht="20.25" customHeight="1">
      <c r="A79" s="15" t="s">
        <v>70</v>
      </c>
      <c r="B79" s="15" t="s">
        <v>71</v>
      </c>
      <c r="C79" s="15" t="s">
        <v>72</v>
      </c>
      <c r="D79" s="2"/>
    </row>
    <row r="80" spans="1:4" ht="20.25" customHeight="1">
      <c r="A80" s="29"/>
      <c r="B80" s="29"/>
      <c r="C80" s="34"/>
      <c r="D80" s="17"/>
    </row>
    <row r="81" spans="1:4" ht="20.25" customHeight="1">
      <c r="A81" s="8" t="s">
        <v>73</v>
      </c>
      <c r="B81" s="10"/>
      <c r="C81" s="10"/>
      <c r="D81" s="2"/>
    </row>
    <row r="82" spans="1:4" ht="20.25" customHeight="1">
      <c r="A82" s="15" t="s">
        <v>74</v>
      </c>
      <c r="B82" s="15" t="s">
        <v>75</v>
      </c>
      <c r="C82" s="15" t="s">
        <v>72</v>
      </c>
      <c r="D82" s="2"/>
    </row>
    <row r="83" spans="1:4" ht="20.25" customHeight="1">
      <c r="A83" s="29"/>
      <c r="B83" s="42"/>
      <c r="C83" s="3"/>
      <c r="D83" s="17"/>
    </row>
    <row r="84" spans="1:4" ht="20.25" customHeight="1">
      <c r="A84" s="29"/>
      <c r="B84" s="30"/>
      <c r="C84" s="3"/>
      <c r="D84" s="17"/>
    </row>
    <row r="85" spans="1:4" ht="20.25" customHeight="1">
      <c r="A85" s="29"/>
      <c r="B85" s="30"/>
      <c r="C85" s="3"/>
      <c r="D85" s="17"/>
    </row>
    <row r="86" spans="1:4" ht="20.25" customHeight="1">
      <c r="A86" s="29"/>
      <c r="B86" s="30"/>
      <c r="C86" s="3"/>
      <c r="D86" s="17"/>
    </row>
    <row r="87" spans="1:4" ht="20.25" customHeight="1">
      <c r="A87" s="29"/>
      <c r="B87" s="30"/>
      <c r="C87" s="3"/>
      <c r="D87" s="17"/>
    </row>
    <row r="88" spans="1:4" ht="20.25" customHeight="1">
      <c r="A88" s="29"/>
      <c r="B88" s="30"/>
      <c r="C88" s="3"/>
      <c r="D88" s="17"/>
    </row>
    <row r="89" spans="1:4" ht="20.25" customHeight="1">
      <c r="A89" s="29"/>
      <c r="B89" s="30"/>
      <c r="C89" s="3"/>
      <c r="D89" s="17"/>
    </row>
    <row r="90" spans="1:4" ht="20.25" customHeight="1">
      <c r="A90" s="29"/>
      <c r="B90" s="30"/>
      <c r="C90" s="3"/>
      <c r="D90" s="17"/>
    </row>
    <row r="91" spans="1:4" ht="20.25" customHeight="1">
      <c r="A91" s="29"/>
      <c r="B91" s="30"/>
      <c r="C91" s="3"/>
      <c r="D91" s="17"/>
    </row>
    <row r="92" spans="1:4" ht="20.25" customHeight="1">
      <c r="A92" s="29"/>
      <c r="B92" s="30"/>
      <c r="C92" s="3"/>
      <c r="D92" s="17"/>
    </row>
    <row r="93" spans="1:4" ht="20.25" customHeight="1">
      <c r="A93" s="29"/>
      <c r="B93" s="30"/>
      <c r="C93" s="3"/>
      <c r="D93" s="17"/>
    </row>
    <row r="94" spans="1:4" ht="20.25" customHeight="1">
      <c r="A94" s="29"/>
      <c r="B94" s="30"/>
      <c r="C94" s="3"/>
      <c r="D94" s="17"/>
    </row>
    <row r="95" spans="1:4" ht="20.25" customHeight="1">
      <c r="A95" s="29"/>
      <c r="B95" s="30"/>
      <c r="C95" s="3"/>
      <c r="D95" s="17"/>
    </row>
    <row r="96" spans="1:4" ht="20.25" customHeight="1">
      <c r="A96" s="29"/>
      <c r="B96" s="30"/>
      <c r="C96" s="3"/>
      <c r="D96" s="17"/>
    </row>
    <row r="97" spans="1:4" ht="20.25" customHeight="1">
      <c r="A97" s="8" t="s">
        <v>76</v>
      </c>
      <c r="B97" s="10"/>
      <c r="C97" s="18"/>
      <c r="D97" s="17"/>
    </row>
    <row r="98" spans="1:4" ht="20.25" customHeight="1">
      <c r="A98" s="19" t="s">
        <v>101</v>
      </c>
      <c r="B98" s="10"/>
      <c r="C98" s="10"/>
      <c r="D98" s="25"/>
    </row>
    <row r="99" spans="1:4" ht="20.25" customHeight="1">
      <c r="A99" s="15" t="s">
        <v>70</v>
      </c>
      <c r="B99" s="15" t="s">
        <v>102</v>
      </c>
      <c r="C99" s="15" t="s">
        <v>72</v>
      </c>
      <c r="D99" s="2"/>
    </row>
    <row r="100" spans="1:4" ht="20.25" customHeight="1">
      <c r="A100" s="43">
        <v>239828</v>
      </c>
      <c r="B100" s="43">
        <v>239827</v>
      </c>
      <c r="C100" s="44">
        <v>52500</v>
      </c>
      <c r="D100" s="17">
        <f>SUM(C100:C100)</f>
        <v>52500</v>
      </c>
    </row>
    <row r="101" spans="1:4" ht="20.25" customHeight="1">
      <c r="A101" s="16"/>
      <c r="B101" s="16"/>
      <c r="C101" s="16"/>
      <c r="D101" s="17"/>
    </row>
    <row r="102" spans="1:4" ht="20.25" customHeight="1">
      <c r="A102" s="16"/>
      <c r="B102" s="16"/>
      <c r="C102" s="16"/>
      <c r="D102" s="17"/>
    </row>
    <row r="103" spans="1:4" ht="20.25" customHeight="1">
      <c r="A103" s="16"/>
      <c r="B103" s="16"/>
      <c r="C103" s="16"/>
      <c r="D103" s="17"/>
    </row>
    <row r="104" spans="1:4" ht="20.25" customHeight="1">
      <c r="A104" s="16"/>
      <c r="B104" s="16"/>
      <c r="C104" s="16"/>
      <c r="D104" s="17"/>
    </row>
    <row r="105" spans="1:4" ht="20.25" customHeight="1">
      <c r="A105" s="16"/>
      <c r="B105" s="16"/>
      <c r="C105" s="16"/>
      <c r="D105" s="17"/>
    </row>
    <row r="106" spans="1:4" ht="20.25" customHeight="1">
      <c r="A106" s="20" t="s">
        <v>77</v>
      </c>
      <c r="B106" s="21" t="s">
        <v>141</v>
      </c>
      <c r="C106" s="22"/>
      <c r="D106" s="28">
        <f>D77-D85-D100</f>
        <v>0</v>
      </c>
    </row>
    <row r="107" spans="1:4" ht="20.25" customHeight="1">
      <c r="A107" s="4" t="s">
        <v>78</v>
      </c>
      <c r="B107" s="5"/>
      <c r="C107" s="6" t="s">
        <v>79</v>
      </c>
      <c r="D107" s="10"/>
    </row>
    <row r="108" spans="1:4" ht="20.25" customHeight="1">
      <c r="A108" s="10" t="s">
        <v>103</v>
      </c>
      <c r="B108" s="39" t="s">
        <v>138</v>
      </c>
      <c r="C108" s="2" t="s">
        <v>139</v>
      </c>
      <c r="D108" s="10"/>
    </row>
    <row r="109" spans="1:4" ht="20.25" customHeight="1">
      <c r="A109" s="23" t="s">
        <v>124</v>
      </c>
      <c r="B109" s="24"/>
      <c r="C109" s="31" t="s">
        <v>118</v>
      </c>
      <c r="D109" s="23"/>
    </row>
    <row r="110" spans="1:4" ht="20.25" customHeight="1">
      <c r="A110" s="10"/>
      <c r="B110" s="1"/>
      <c r="C110" s="2"/>
      <c r="D110" s="10"/>
    </row>
    <row r="111" spans="1:4" ht="22.5" customHeight="1">
      <c r="A111" s="4" t="s">
        <v>104</v>
      </c>
      <c r="B111" s="5"/>
      <c r="C111" s="6" t="s">
        <v>67</v>
      </c>
      <c r="D111" s="7"/>
    </row>
    <row r="112" spans="1:4" ht="20.25" customHeight="1">
      <c r="A112" s="8" t="s">
        <v>68</v>
      </c>
      <c r="B112" s="1"/>
      <c r="C112" s="9" t="s">
        <v>148</v>
      </c>
      <c r="D112" s="10"/>
    </row>
    <row r="113" spans="1:4" ht="20.25" customHeight="1">
      <c r="A113" s="11"/>
      <c r="B113" s="12"/>
      <c r="C113" s="11"/>
      <c r="D113" s="13" t="s">
        <v>1</v>
      </c>
    </row>
    <row r="114" spans="1:4" ht="20.25" customHeight="1">
      <c r="A114" s="4" t="s">
        <v>69</v>
      </c>
      <c r="B114" s="10"/>
      <c r="C114" s="33">
        <v>240056</v>
      </c>
      <c r="D114" s="32">
        <v>805780.08</v>
      </c>
    </row>
    <row r="115" spans="1:4" ht="20.25" customHeight="1">
      <c r="A115" s="8" t="s">
        <v>98</v>
      </c>
      <c r="B115" s="10"/>
      <c r="C115" s="10"/>
      <c r="D115" s="2"/>
    </row>
    <row r="116" spans="1:4" ht="20.25" customHeight="1">
      <c r="A116" s="15" t="s">
        <v>70</v>
      </c>
      <c r="B116" s="15" t="s">
        <v>71</v>
      </c>
      <c r="C116" s="15" t="s">
        <v>72</v>
      </c>
      <c r="D116" s="2"/>
    </row>
    <row r="117" spans="1:4" ht="20.25" customHeight="1">
      <c r="A117" s="37"/>
      <c r="B117" s="37"/>
      <c r="C117" s="38"/>
      <c r="D117" s="17">
        <f>SUM(C117)</f>
        <v>0</v>
      </c>
    </row>
    <row r="118" spans="1:4" ht="20.25" customHeight="1">
      <c r="A118" s="29"/>
      <c r="B118" s="29"/>
      <c r="C118" s="34"/>
      <c r="D118" s="17"/>
    </row>
    <row r="119" spans="1:4" ht="20.25" customHeight="1">
      <c r="A119" s="8" t="s">
        <v>73</v>
      </c>
      <c r="B119" s="10"/>
      <c r="C119" s="10"/>
      <c r="D119" s="2"/>
    </row>
    <row r="120" spans="1:4" ht="20.25" customHeight="1">
      <c r="A120" s="15" t="s">
        <v>74</v>
      </c>
      <c r="B120" s="15" t="s">
        <v>75</v>
      </c>
      <c r="C120" s="15" t="s">
        <v>72</v>
      </c>
      <c r="D120" s="2"/>
    </row>
    <row r="121" spans="1:4" ht="17.25" customHeight="1">
      <c r="A121" s="29"/>
      <c r="B121" s="30"/>
      <c r="C121" s="3"/>
      <c r="D121" s="17"/>
    </row>
    <row r="122" spans="1:4" ht="17.25" customHeight="1">
      <c r="A122" s="29"/>
      <c r="B122" s="30"/>
      <c r="C122" s="3"/>
      <c r="D122" s="17"/>
    </row>
    <row r="123" spans="1:4" ht="17.25" customHeight="1">
      <c r="A123" s="29"/>
      <c r="B123" s="30"/>
      <c r="C123" s="3"/>
      <c r="D123" s="17"/>
    </row>
    <row r="124" spans="1:4" ht="17.25" customHeight="1">
      <c r="A124" s="29"/>
      <c r="B124" s="30"/>
      <c r="C124" s="3"/>
      <c r="D124" s="17"/>
    </row>
    <row r="125" spans="1:4" ht="17.25" customHeight="1">
      <c r="A125" s="29"/>
      <c r="B125" s="30"/>
      <c r="C125" s="3"/>
      <c r="D125" s="17"/>
    </row>
    <row r="126" spans="1:4" ht="17.25" customHeight="1">
      <c r="A126" s="29"/>
      <c r="B126" s="30"/>
      <c r="C126" s="3"/>
      <c r="D126" s="17"/>
    </row>
    <row r="127" spans="1:4" ht="17.25" customHeight="1">
      <c r="A127" s="29"/>
      <c r="B127" s="30"/>
      <c r="C127" s="3"/>
      <c r="D127" s="17"/>
    </row>
    <row r="128" spans="1:4" ht="17.25" customHeight="1">
      <c r="A128" s="29"/>
      <c r="B128" s="30"/>
      <c r="C128" s="3"/>
      <c r="D128" s="17"/>
    </row>
    <row r="129" spans="1:4" ht="17.25" customHeight="1">
      <c r="A129" s="29"/>
      <c r="B129" s="30"/>
      <c r="C129" s="3"/>
      <c r="D129" s="17"/>
    </row>
    <row r="130" spans="1:4" ht="17.25" customHeight="1">
      <c r="A130" s="29"/>
      <c r="B130" s="30"/>
      <c r="C130" s="3"/>
      <c r="D130" s="17"/>
    </row>
    <row r="131" spans="1:4" ht="17.25" customHeight="1">
      <c r="A131" s="29"/>
      <c r="B131" s="30"/>
      <c r="C131" s="3"/>
      <c r="D131" s="17"/>
    </row>
    <row r="132" spans="1:4" ht="17.25" customHeight="1">
      <c r="A132" s="29"/>
      <c r="B132" s="30"/>
      <c r="C132" s="3"/>
      <c r="D132" s="17"/>
    </row>
    <row r="133" spans="1:4" ht="17.25" customHeight="1">
      <c r="A133" s="29"/>
      <c r="B133" s="30"/>
      <c r="C133" s="3"/>
      <c r="D133" s="17"/>
    </row>
    <row r="134" spans="1:4" ht="17.25" customHeight="1">
      <c r="A134" s="29"/>
      <c r="B134" s="30"/>
      <c r="C134" s="3"/>
      <c r="D134" s="17"/>
    </row>
    <row r="135" spans="1:4" ht="17.25" customHeight="1">
      <c r="A135" s="29"/>
      <c r="B135" s="30"/>
      <c r="C135" s="3"/>
      <c r="D135" s="17">
        <f>SUM(C121:C135)</f>
        <v>0</v>
      </c>
    </row>
    <row r="136" spans="1:4" ht="20.25" customHeight="1">
      <c r="A136" s="8"/>
      <c r="B136" s="10"/>
      <c r="C136" s="18"/>
      <c r="D136" s="17"/>
    </row>
    <row r="137" spans="1:4" ht="20.25" customHeight="1">
      <c r="A137" s="19" t="s">
        <v>101</v>
      </c>
      <c r="B137" s="10"/>
      <c r="C137" s="10"/>
      <c r="D137" s="25"/>
    </row>
    <row r="138" spans="1:4" ht="20.25" customHeight="1">
      <c r="A138" s="15" t="s">
        <v>70</v>
      </c>
      <c r="B138" s="15" t="s">
        <v>102</v>
      </c>
      <c r="C138" s="15" t="s">
        <v>72</v>
      </c>
      <c r="D138" s="2"/>
    </row>
    <row r="139" spans="1:4" ht="20.25" customHeight="1">
      <c r="A139" s="37">
        <v>240058</v>
      </c>
      <c r="B139" s="37">
        <v>240054</v>
      </c>
      <c r="C139" s="40">
        <v>2450.32</v>
      </c>
      <c r="D139" s="41">
        <f>SUM(C139)</f>
        <v>2450.32</v>
      </c>
    </row>
    <row r="140" spans="1:4" ht="20.25" customHeight="1">
      <c r="A140" s="37"/>
      <c r="B140" s="37"/>
      <c r="C140" s="40"/>
      <c r="D140" s="41"/>
    </row>
    <row r="141" spans="1:4" ht="20.25" customHeight="1">
      <c r="A141" s="37"/>
      <c r="B141" s="37"/>
      <c r="C141" s="40"/>
      <c r="D141" s="41"/>
    </row>
    <row r="142" spans="1:4" ht="20.25" customHeight="1">
      <c r="A142" s="15"/>
      <c r="B142" s="15"/>
      <c r="C142" s="15"/>
      <c r="D142" s="2"/>
    </row>
    <row r="143" spans="1:4" ht="9" customHeight="1">
      <c r="A143" s="16"/>
      <c r="B143" s="16"/>
      <c r="C143" s="16"/>
      <c r="D143" s="17">
        <f>SUM(C143:C143)</f>
        <v>0</v>
      </c>
    </row>
    <row r="144" spans="1:8" ht="27.75" customHeight="1">
      <c r="A144" s="20" t="s">
        <v>77</v>
      </c>
      <c r="B144" s="21" t="s">
        <v>145</v>
      </c>
      <c r="C144" s="22"/>
      <c r="D144" s="28">
        <f>D114+D117-D135-D139</f>
        <v>803329.76</v>
      </c>
      <c r="H144" s="35"/>
    </row>
    <row r="145" spans="1:6" s="36" customFormat="1" ht="20.25" customHeight="1">
      <c r="A145" s="4" t="s">
        <v>78</v>
      </c>
      <c r="B145" s="5"/>
      <c r="C145" s="6" t="s">
        <v>79</v>
      </c>
      <c r="D145" s="10"/>
      <c r="E145" s="26"/>
      <c r="F145" s="26"/>
    </row>
    <row r="146" spans="1:6" s="36" customFormat="1" ht="23.25" customHeight="1">
      <c r="A146" s="10" t="s">
        <v>146</v>
      </c>
      <c r="B146" s="39"/>
      <c r="C146" s="2" t="s">
        <v>147</v>
      </c>
      <c r="D146" s="10"/>
      <c r="E146" s="26"/>
      <c r="F146" s="26"/>
    </row>
    <row r="147" spans="1:4" ht="20.25" customHeight="1">
      <c r="A147" s="23" t="s">
        <v>124</v>
      </c>
      <c r="B147" s="24"/>
      <c r="C147" s="31" t="s">
        <v>118</v>
      </c>
      <c r="D147" s="23"/>
    </row>
    <row r="148" spans="1:4" ht="20.25" customHeight="1">
      <c r="A148" s="7"/>
      <c r="B148" s="7"/>
      <c r="C148" s="7"/>
      <c r="D148" s="7"/>
    </row>
    <row r="149" spans="1:4" ht="20.25" customHeight="1">
      <c r="A149" s="10"/>
      <c r="B149" s="10"/>
      <c r="C149" s="10"/>
      <c r="D149" s="10"/>
    </row>
    <row r="150" spans="1:4" ht="22.5" customHeight="1">
      <c r="A150" s="4" t="s">
        <v>104</v>
      </c>
      <c r="B150" s="5"/>
      <c r="C150" s="6" t="s">
        <v>67</v>
      </c>
      <c r="D150" s="7"/>
    </row>
    <row r="151" spans="1:4" ht="20.25" customHeight="1">
      <c r="A151" s="8" t="s">
        <v>68</v>
      </c>
      <c r="B151" s="1"/>
      <c r="C151" s="9" t="s">
        <v>149</v>
      </c>
      <c r="D151" s="10"/>
    </row>
    <row r="152" spans="1:4" ht="20.25" customHeight="1">
      <c r="A152" s="11"/>
      <c r="B152" s="12"/>
      <c r="C152" s="11"/>
      <c r="D152" s="13" t="s">
        <v>1</v>
      </c>
    </row>
    <row r="153" spans="1:4" ht="20.25" customHeight="1">
      <c r="A153" s="4" t="s">
        <v>69</v>
      </c>
      <c r="B153" s="10"/>
      <c r="C153" s="33">
        <v>240056</v>
      </c>
      <c r="D153" s="32">
        <v>42817.97</v>
      </c>
    </row>
    <row r="154" spans="1:4" ht="20.25" customHeight="1">
      <c r="A154" s="8" t="s">
        <v>98</v>
      </c>
      <c r="B154" s="10"/>
      <c r="C154" s="10"/>
      <c r="D154" s="2"/>
    </row>
    <row r="155" spans="1:4" ht="20.25" customHeight="1">
      <c r="A155" s="15" t="s">
        <v>70</v>
      </c>
      <c r="B155" s="15" t="s">
        <v>71</v>
      </c>
      <c r="C155" s="15" t="s">
        <v>72</v>
      </c>
      <c r="D155" s="2"/>
    </row>
    <row r="156" spans="1:4" ht="20.25" customHeight="1">
      <c r="A156" s="37"/>
      <c r="B156" s="37"/>
      <c r="C156" s="38"/>
      <c r="D156" s="17">
        <f>SUM(C156)</f>
        <v>0</v>
      </c>
    </row>
    <row r="157" spans="1:4" ht="20.25" customHeight="1">
      <c r="A157" s="29"/>
      <c r="B157" s="29"/>
      <c r="C157" s="34"/>
      <c r="D157" s="17"/>
    </row>
    <row r="158" spans="1:4" ht="20.25" customHeight="1">
      <c r="A158" s="8" t="s">
        <v>73</v>
      </c>
      <c r="B158" s="10"/>
      <c r="C158" s="10"/>
      <c r="D158" s="2"/>
    </row>
    <row r="159" spans="1:4" ht="20.25" customHeight="1">
      <c r="A159" s="15" t="s">
        <v>74</v>
      </c>
      <c r="B159" s="15" t="s">
        <v>75</v>
      </c>
      <c r="C159" s="15" t="s">
        <v>72</v>
      </c>
      <c r="D159" s="2"/>
    </row>
    <row r="160" spans="1:4" ht="17.25" customHeight="1">
      <c r="A160" s="29"/>
      <c r="B160" s="30"/>
      <c r="C160" s="3"/>
      <c r="D160" s="17"/>
    </row>
    <row r="161" spans="1:4" ht="17.25" customHeight="1">
      <c r="A161" s="29"/>
      <c r="B161" s="30"/>
      <c r="C161" s="3"/>
      <c r="D161" s="17"/>
    </row>
    <row r="162" spans="1:4" ht="17.25" customHeight="1">
      <c r="A162" s="29"/>
      <c r="B162" s="30"/>
      <c r="C162" s="3"/>
      <c r="D162" s="17"/>
    </row>
    <row r="163" spans="1:4" ht="17.25" customHeight="1">
      <c r="A163" s="29"/>
      <c r="B163" s="30"/>
      <c r="C163" s="3"/>
      <c r="D163" s="17"/>
    </row>
    <row r="164" spans="1:4" ht="17.25" customHeight="1">
      <c r="A164" s="29"/>
      <c r="B164" s="30"/>
      <c r="C164" s="3"/>
      <c r="D164" s="17"/>
    </row>
    <row r="165" spans="1:4" ht="17.25" customHeight="1">
      <c r="A165" s="29"/>
      <c r="B165" s="30"/>
      <c r="C165" s="3"/>
      <c r="D165" s="17"/>
    </row>
    <row r="166" spans="1:4" ht="17.25" customHeight="1">
      <c r="A166" s="29"/>
      <c r="B166" s="30"/>
      <c r="C166" s="3"/>
      <c r="D166" s="17"/>
    </row>
    <row r="167" spans="1:4" ht="17.25" customHeight="1">
      <c r="A167" s="29"/>
      <c r="B167" s="30"/>
      <c r="C167" s="3"/>
      <c r="D167" s="17"/>
    </row>
    <row r="168" spans="1:4" ht="17.25" customHeight="1">
      <c r="A168" s="29"/>
      <c r="B168" s="30"/>
      <c r="C168" s="3"/>
      <c r="D168" s="17"/>
    </row>
    <row r="169" spans="1:4" ht="17.25" customHeight="1">
      <c r="A169" s="29"/>
      <c r="B169" s="30"/>
      <c r="C169" s="3"/>
      <c r="D169" s="17"/>
    </row>
    <row r="170" spans="1:4" ht="17.25" customHeight="1">
      <c r="A170" s="29"/>
      <c r="B170" s="30"/>
      <c r="C170" s="3"/>
      <c r="D170" s="17"/>
    </row>
    <row r="171" spans="1:4" ht="17.25" customHeight="1">
      <c r="A171" s="29"/>
      <c r="B171" s="30"/>
      <c r="C171" s="3"/>
      <c r="D171" s="17"/>
    </row>
    <row r="172" spans="1:4" ht="17.25" customHeight="1">
      <c r="A172" s="29"/>
      <c r="B172" s="30"/>
      <c r="C172" s="3"/>
      <c r="D172" s="17"/>
    </row>
    <row r="173" spans="1:4" ht="17.25" customHeight="1">
      <c r="A173" s="29"/>
      <c r="B173" s="30"/>
      <c r="C173" s="3"/>
      <c r="D173" s="17"/>
    </row>
    <row r="174" spans="1:4" ht="17.25" customHeight="1">
      <c r="A174" s="29"/>
      <c r="B174" s="30"/>
      <c r="C174" s="3"/>
      <c r="D174" s="17">
        <f>SUM(C160:C174)</f>
        <v>0</v>
      </c>
    </row>
    <row r="175" spans="1:4" ht="20.25" customHeight="1">
      <c r="A175" s="8"/>
      <c r="B175" s="10"/>
      <c r="C175" s="18"/>
      <c r="D175" s="17"/>
    </row>
    <row r="176" spans="1:4" ht="20.25" customHeight="1">
      <c r="A176" s="19" t="s">
        <v>101</v>
      </c>
      <c r="B176" s="10"/>
      <c r="C176" s="10"/>
      <c r="D176" s="25"/>
    </row>
    <row r="177" spans="1:4" ht="20.25" customHeight="1">
      <c r="A177" s="15" t="s">
        <v>70</v>
      </c>
      <c r="B177" s="15" t="s">
        <v>102</v>
      </c>
      <c r="C177" s="15" t="s">
        <v>72</v>
      </c>
      <c r="D177" s="2"/>
    </row>
    <row r="178" spans="1:4" ht="20.25" customHeight="1">
      <c r="A178" s="37">
        <v>240058</v>
      </c>
      <c r="B178" s="37">
        <v>240054</v>
      </c>
      <c r="C178" s="40">
        <v>133.48</v>
      </c>
      <c r="D178" s="41">
        <f>SUM(C178)</f>
        <v>133.48</v>
      </c>
    </row>
    <row r="179" spans="1:4" ht="20.25" customHeight="1">
      <c r="A179" s="37"/>
      <c r="B179" s="37"/>
      <c r="C179" s="40"/>
      <c r="D179" s="41"/>
    </row>
    <row r="180" spans="1:4" ht="20.25" customHeight="1">
      <c r="A180" s="37"/>
      <c r="B180" s="37"/>
      <c r="C180" s="40"/>
      <c r="D180" s="41"/>
    </row>
    <row r="181" spans="1:4" ht="20.25" customHeight="1">
      <c r="A181" s="15"/>
      <c r="B181" s="15"/>
      <c r="C181" s="15"/>
      <c r="D181" s="2"/>
    </row>
    <row r="182" spans="1:4" ht="9" customHeight="1">
      <c r="A182" s="16"/>
      <c r="B182" s="16"/>
      <c r="C182" s="16"/>
      <c r="D182" s="17">
        <f>SUM(C182:C182)</f>
        <v>0</v>
      </c>
    </row>
    <row r="183" spans="1:8" ht="27.75" customHeight="1">
      <c r="A183" s="20" t="s">
        <v>77</v>
      </c>
      <c r="B183" s="21" t="s">
        <v>145</v>
      </c>
      <c r="C183" s="22"/>
      <c r="D183" s="28">
        <f>D153+D156-D174-D178</f>
        <v>42684.49</v>
      </c>
      <c r="H183" s="35"/>
    </row>
    <row r="184" spans="1:6" s="36" customFormat="1" ht="20.25" customHeight="1">
      <c r="A184" s="4" t="s">
        <v>78</v>
      </c>
      <c r="B184" s="5"/>
      <c r="C184" s="6" t="s">
        <v>79</v>
      </c>
      <c r="D184" s="10"/>
      <c r="E184" s="26"/>
      <c r="F184" s="26"/>
    </row>
    <row r="185" spans="1:6" s="36" customFormat="1" ht="23.25" customHeight="1">
      <c r="A185" s="10" t="s">
        <v>146</v>
      </c>
      <c r="B185" s="39"/>
      <c r="C185" s="2" t="s">
        <v>147</v>
      </c>
      <c r="D185" s="10"/>
      <c r="E185" s="26"/>
      <c r="F185" s="26"/>
    </row>
    <row r="186" spans="1:4" ht="20.25" customHeight="1">
      <c r="A186" s="23" t="s">
        <v>124</v>
      </c>
      <c r="B186" s="24"/>
      <c r="C186" s="31" t="s">
        <v>118</v>
      </c>
      <c r="D186" s="23"/>
    </row>
    <row r="187" spans="1:4" ht="20.25" customHeight="1">
      <c r="A187" s="10"/>
      <c r="B187" s="10"/>
      <c r="C187" s="10"/>
      <c r="D187" s="10"/>
    </row>
  </sheetData>
  <sheetProtection/>
  <printOptions/>
  <pageMargins left="0.7480314960629921" right="0.7480314960629921" top="0.5511811023622047" bottom="0.5118110236220472" header="0.5118110236220472" footer="0.5118110236220472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97"/>
  <sheetViews>
    <sheetView zoomScalePageLayoutView="0" workbookViewId="0" topLeftCell="A1">
      <selection activeCell="M17" sqref="M17"/>
    </sheetView>
  </sheetViews>
  <sheetFormatPr defaultColWidth="9.140625" defaultRowHeight="21.75"/>
  <cols>
    <col min="1" max="1" width="8.57421875" style="59" customWidth="1"/>
    <col min="2" max="2" width="5.28125" style="59" customWidth="1"/>
    <col min="3" max="3" width="11.00390625" style="59" customWidth="1"/>
    <col min="4" max="4" width="14.57421875" style="59" customWidth="1"/>
    <col min="5" max="5" width="14.00390625" style="59" customWidth="1"/>
    <col min="6" max="6" width="0.5625" style="59" hidden="1" customWidth="1"/>
    <col min="7" max="7" width="2.28125" style="59" customWidth="1"/>
    <col min="8" max="8" width="27.28125" style="59" customWidth="1"/>
    <col min="9" max="9" width="10.57421875" style="104" customWidth="1"/>
    <col min="10" max="10" width="16.00390625" style="59" customWidth="1"/>
    <col min="11" max="11" width="0.13671875" style="59" hidden="1" customWidth="1"/>
    <col min="12" max="12" width="23.57421875" style="59" customWidth="1"/>
    <col min="13" max="13" width="14.57421875" style="59" bestFit="1" customWidth="1"/>
    <col min="14" max="16384" width="9.140625" style="59" customWidth="1"/>
  </cols>
  <sheetData>
    <row r="1" spans="1:11" ht="21">
      <c r="A1" s="362" t="s">
        <v>267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</row>
    <row r="2" spans="1:11" ht="21">
      <c r="A2" s="362" t="s">
        <v>268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</row>
    <row r="3" spans="1:11" ht="21.75" customHeight="1">
      <c r="A3" s="362" t="s">
        <v>324</v>
      </c>
      <c r="B3" s="362"/>
      <c r="C3" s="362"/>
      <c r="D3" s="362"/>
      <c r="E3" s="362"/>
      <c r="F3" s="362"/>
      <c r="G3" s="362"/>
      <c r="H3" s="362"/>
      <c r="I3" s="362"/>
      <c r="J3" s="362"/>
      <c r="K3" s="60"/>
    </row>
    <row r="4" spans="1:11" ht="19.5" thickBot="1">
      <c r="A4" s="62"/>
      <c r="B4" s="62"/>
      <c r="C4" s="62"/>
      <c r="D4" s="62"/>
      <c r="E4" s="62"/>
      <c r="F4" s="62"/>
      <c r="G4" s="62"/>
      <c r="H4" s="410"/>
      <c r="I4" s="410"/>
      <c r="J4" s="410"/>
      <c r="K4" s="410"/>
    </row>
    <row r="5" spans="1:12" ht="19.5" thickTop="1">
      <c r="A5" s="411" t="s">
        <v>2</v>
      </c>
      <c r="B5" s="412"/>
      <c r="C5" s="412"/>
      <c r="D5" s="412"/>
      <c r="E5" s="412"/>
      <c r="F5" s="413"/>
      <c r="G5" s="414"/>
      <c r="H5" s="415"/>
      <c r="I5" s="47"/>
      <c r="J5" s="416" t="s">
        <v>72</v>
      </c>
      <c r="K5" s="416"/>
      <c r="L5" s="98"/>
    </row>
    <row r="6" spans="1:12" ht="18.75">
      <c r="A6" s="398" t="s">
        <v>0</v>
      </c>
      <c r="B6" s="399"/>
      <c r="C6" s="109" t="s">
        <v>155</v>
      </c>
      <c r="D6" s="48" t="s">
        <v>48</v>
      </c>
      <c r="E6" s="398" t="s">
        <v>3</v>
      </c>
      <c r="F6" s="399"/>
      <c r="G6" s="401" t="s">
        <v>4</v>
      </c>
      <c r="H6" s="402"/>
      <c r="I6" s="51" t="s">
        <v>5</v>
      </c>
      <c r="J6" s="403" t="s">
        <v>7</v>
      </c>
      <c r="K6" s="403"/>
      <c r="L6" s="98"/>
    </row>
    <row r="7" spans="1:12" ht="18.75">
      <c r="A7" s="401" t="s">
        <v>158</v>
      </c>
      <c r="B7" s="402"/>
      <c r="C7" s="110" t="s">
        <v>156</v>
      </c>
      <c r="D7" s="48" t="s">
        <v>158</v>
      </c>
      <c r="E7" s="401" t="s">
        <v>158</v>
      </c>
      <c r="F7" s="402"/>
      <c r="G7" s="50"/>
      <c r="H7" s="49"/>
      <c r="I7" s="51" t="s">
        <v>6</v>
      </c>
      <c r="J7" s="403" t="s">
        <v>160</v>
      </c>
      <c r="K7" s="403"/>
      <c r="L7" s="98"/>
    </row>
    <row r="8" spans="1:12" ht="19.5" thickBot="1">
      <c r="A8" s="408"/>
      <c r="B8" s="409"/>
      <c r="C8" s="111" t="s">
        <v>157</v>
      </c>
      <c r="D8" s="52"/>
      <c r="E8" s="408"/>
      <c r="F8" s="409"/>
      <c r="G8" s="408"/>
      <c r="H8" s="409"/>
      <c r="I8" s="53"/>
      <c r="J8" s="400" t="s">
        <v>158</v>
      </c>
      <c r="K8" s="400"/>
      <c r="L8" s="116"/>
    </row>
    <row r="9" spans="1:12" ht="20.25" thickBot="1" thickTop="1">
      <c r="A9" s="417"/>
      <c r="B9" s="418"/>
      <c r="C9" s="65"/>
      <c r="D9" s="66"/>
      <c r="E9" s="419">
        <v>24074982.4</v>
      </c>
      <c r="F9" s="420"/>
      <c r="G9" s="67" t="s">
        <v>8</v>
      </c>
      <c r="H9" s="68"/>
      <c r="I9" s="69"/>
      <c r="J9" s="421">
        <v>29581694.15</v>
      </c>
      <c r="K9" s="422"/>
      <c r="L9" s="98"/>
    </row>
    <row r="10" spans="1:13" ht="19.5" thickTop="1">
      <c r="A10" s="404"/>
      <c r="B10" s="405"/>
      <c r="C10" s="71"/>
      <c r="D10" s="72"/>
      <c r="E10" s="404"/>
      <c r="F10" s="405"/>
      <c r="G10" s="73" t="s">
        <v>159</v>
      </c>
      <c r="H10" s="74"/>
      <c r="I10" s="51"/>
      <c r="J10" s="406" t="s">
        <v>232</v>
      </c>
      <c r="K10" s="407"/>
      <c r="L10" s="98"/>
      <c r="M10" s="59">
        <v>29554393.49</v>
      </c>
    </row>
    <row r="11" spans="1:16" ht="18.75">
      <c r="A11" s="404">
        <v>715000</v>
      </c>
      <c r="B11" s="405"/>
      <c r="C11" s="71">
        <v>0</v>
      </c>
      <c r="D11" s="72">
        <f>SUM(A11:C11)</f>
        <v>715000</v>
      </c>
      <c r="E11" s="404">
        <v>1028559.35</v>
      </c>
      <c r="F11" s="405"/>
      <c r="G11" s="57" t="s">
        <v>9</v>
      </c>
      <c r="H11" s="58"/>
      <c r="I11" s="51" t="s">
        <v>312</v>
      </c>
      <c r="J11" s="404">
        <v>127935.49</v>
      </c>
      <c r="K11" s="405"/>
      <c r="L11" s="117"/>
      <c r="P11" s="59" t="s">
        <v>126</v>
      </c>
    </row>
    <row r="12" spans="1:12" ht="18.75">
      <c r="A12" s="404">
        <v>209900</v>
      </c>
      <c r="B12" s="405"/>
      <c r="C12" s="71">
        <v>0</v>
      </c>
      <c r="D12" s="72">
        <f aca="true" t="shared" si="0" ref="D12:D18">SUM(A12:C12)</f>
        <v>209900</v>
      </c>
      <c r="E12" s="404">
        <v>103524</v>
      </c>
      <c r="F12" s="405"/>
      <c r="G12" s="57" t="s">
        <v>10</v>
      </c>
      <c r="H12" s="58"/>
      <c r="I12" s="51" t="s">
        <v>313</v>
      </c>
      <c r="J12" s="404">
        <v>123</v>
      </c>
      <c r="K12" s="405"/>
      <c r="L12" s="117"/>
    </row>
    <row r="13" spans="1:12" ht="18.75">
      <c r="A13" s="404">
        <v>110000</v>
      </c>
      <c r="B13" s="405"/>
      <c r="C13" s="71">
        <v>0</v>
      </c>
      <c r="D13" s="72">
        <f>SUM(A13:C13)</f>
        <v>110000</v>
      </c>
      <c r="E13" s="404">
        <v>59048.37</v>
      </c>
      <c r="F13" s="405"/>
      <c r="G13" s="57" t="s">
        <v>11</v>
      </c>
      <c r="H13" s="58"/>
      <c r="I13" s="51" t="s">
        <v>314</v>
      </c>
      <c r="J13" s="404">
        <v>0</v>
      </c>
      <c r="K13" s="405"/>
      <c r="L13" s="117"/>
    </row>
    <row r="14" spans="1:12" ht="18.75">
      <c r="A14" s="423" t="s">
        <v>111</v>
      </c>
      <c r="B14" s="424"/>
      <c r="C14" s="76">
        <v>0</v>
      </c>
      <c r="D14" s="72">
        <f t="shared" si="0"/>
        <v>0</v>
      </c>
      <c r="E14" s="404">
        <v>0</v>
      </c>
      <c r="F14" s="405"/>
      <c r="G14" s="57" t="s">
        <v>12</v>
      </c>
      <c r="H14" s="58"/>
      <c r="I14" s="51" t="s">
        <v>315</v>
      </c>
      <c r="J14" s="404" t="s">
        <v>112</v>
      </c>
      <c r="K14" s="405"/>
      <c r="L14" s="117"/>
    </row>
    <row r="15" spans="1:12" ht="18.75">
      <c r="A15" s="404">
        <v>52100</v>
      </c>
      <c r="B15" s="405"/>
      <c r="C15" s="71">
        <v>0</v>
      </c>
      <c r="D15" s="72">
        <f t="shared" si="0"/>
        <v>52100</v>
      </c>
      <c r="E15" s="404">
        <v>34000</v>
      </c>
      <c r="F15" s="405"/>
      <c r="G15" s="57" t="s">
        <v>13</v>
      </c>
      <c r="H15" s="58"/>
      <c r="I15" s="51" t="s">
        <v>316</v>
      </c>
      <c r="J15" s="404">
        <v>34000</v>
      </c>
      <c r="K15" s="405"/>
      <c r="L15" s="117"/>
    </row>
    <row r="16" spans="1:13" ht="18.75">
      <c r="A16" s="404">
        <v>0</v>
      </c>
      <c r="B16" s="405"/>
      <c r="C16" s="71">
        <v>0</v>
      </c>
      <c r="D16" s="72">
        <f t="shared" si="0"/>
        <v>0</v>
      </c>
      <c r="E16" s="404">
        <v>0</v>
      </c>
      <c r="F16" s="405"/>
      <c r="G16" s="57" t="s">
        <v>14</v>
      </c>
      <c r="H16" s="58"/>
      <c r="I16" s="51" t="s">
        <v>317</v>
      </c>
      <c r="J16" s="404">
        <v>0</v>
      </c>
      <c r="K16" s="405"/>
      <c r="L16" s="117"/>
      <c r="M16" s="59">
        <f>40536814.41-13008520</f>
        <v>27528294.409999996</v>
      </c>
    </row>
    <row r="17" spans="1:12" ht="18.75">
      <c r="A17" s="404">
        <v>17944000</v>
      </c>
      <c r="B17" s="405"/>
      <c r="C17" s="71">
        <v>0</v>
      </c>
      <c r="D17" s="72">
        <f t="shared" si="0"/>
        <v>17944000</v>
      </c>
      <c r="E17" s="404">
        <v>9491099.11</v>
      </c>
      <c r="F17" s="405"/>
      <c r="G17" s="57" t="s">
        <v>15</v>
      </c>
      <c r="H17" s="58"/>
      <c r="I17" s="51" t="s">
        <v>318</v>
      </c>
      <c r="J17" s="404">
        <v>398728</v>
      </c>
      <c r="K17" s="405"/>
      <c r="L17" s="117"/>
    </row>
    <row r="18" spans="1:12" ht="18.75">
      <c r="A18" s="404">
        <v>25000000</v>
      </c>
      <c r="B18" s="405"/>
      <c r="C18" s="71">
        <v>0</v>
      </c>
      <c r="D18" s="72">
        <f t="shared" si="0"/>
        <v>25000000</v>
      </c>
      <c r="E18" s="404">
        <v>18682770</v>
      </c>
      <c r="F18" s="405"/>
      <c r="G18" s="425" t="s">
        <v>16</v>
      </c>
      <c r="H18" s="426"/>
      <c r="I18" s="51" t="s">
        <v>319</v>
      </c>
      <c r="J18" s="404">
        <v>4449987</v>
      </c>
      <c r="K18" s="405"/>
      <c r="L18" s="117"/>
    </row>
    <row r="19" spans="1:12" ht="19.5" thickBot="1">
      <c r="A19" s="427">
        <f>SUM(A11:B18)</f>
        <v>44031000</v>
      </c>
      <c r="B19" s="428"/>
      <c r="C19" s="77">
        <v>0</v>
      </c>
      <c r="D19" s="78">
        <f>SUM(D11:D18)</f>
        <v>44031000</v>
      </c>
      <c r="E19" s="419">
        <f>SUM(E11:E18)</f>
        <v>29399000.83</v>
      </c>
      <c r="F19" s="420"/>
      <c r="G19" s="57"/>
      <c r="H19" s="54"/>
      <c r="I19" s="51"/>
      <c r="J19" s="419">
        <f>SUM(J11:J18)</f>
        <v>5010773.49</v>
      </c>
      <c r="K19" s="420"/>
      <c r="L19" s="117"/>
    </row>
    <row r="20" spans="1:12" ht="19.5" thickTop="1">
      <c r="A20" s="72"/>
      <c r="B20" s="70"/>
      <c r="C20" s="71"/>
      <c r="D20" s="72"/>
      <c r="E20" s="406"/>
      <c r="F20" s="407"/>
      <c r="G20" s="425"/>
      <c r="H20" s="426"/>
      <c r="I20" s="51"/>
      <c r="J20" s="406"/>
      <c r="K20" s="407"/>
      <c r="L20" s="117"/>
    </row>
    <row r="21" spans="1:12" ht="18.75">
      <c r="A21" s="79"/>
      <c r="B21" s="58"/>
      <c r="C21" s="80"/>
      <c r="D21" s="79"/>
      <c r="E21" s="404">
        <v>0</v>
      </c>
      <c r="F21" s="405"/>
      <c r="G21" s="57" t="s">
        <v>99</v>
      </c>
      <c r="H21" s="58"/>
      <c r="I21" s="51" t="s">
        <v>320</v>
      </c>
      <c r="J21" s="404">
        <v>0</v>
      </c>
      <c r="K21" s="405"/>
      <c r="L21" s="117"/>
    </row>
    <row r="22" spans="1:12" ht="18.75">
      <c r="A22" s="79"/>
      <c r="B22" s="58"/>
      <c r="C22" s="80"/>
      <c r="D22" s="79"/>
      <c r="E22" s="404">
        <f>67236.17+41389.68+34394.64+17532.33+12540.9+31656.72+35996.92</f>
        <v>240747.36</v>
      </c>
      <c r="F22" s="405"/>
      <c r="G22" s="57" t="s">
        <v>269</v>
      </c>
      <c r="H22" s="58"/>
      <c r="I22" s="51" t="s">
        <v>305</v>
      </c>
      <c r="J22" s="404">
        <v>35996.92</v>
      </c>
      <c r="K22" s="405"/>
      <c r="L22" s="117">
        <f>10389.9+189845.71+38546.97+41150.87+37747.46</f>
        <v>317680.91000000003</v>
      </c>
    </row>
    <row r="23" spans="1:12" ht="18.75">
      <c r="A23" s="79"/>
      <c r="B23" s="58"/>
      <c r="C23" s="80"/>
      <c r="D23" s="79"/>
      <c r="E23" s="404">
        <f>5583+97.72+340.42+261.13+352.17</f>
        <v>6634.4400000000005</v>
      </c>
      <c r="F23" s="405"/>
      <c r="G23" s="57" t="s">
        <v>26</v>
      </c>
      <c r="H23" s="58"/>
      <c r="I23" s="51" t="s">
        <v>308</v>
      </c>
      <c r="J23" s="404">
        <v>0</v>
      </c>
      <c r="K23" s="405"/>
      <c r="L23" s="117"/>
    </row>
    <row r="24" spans="1:12" ht="18.75">
      <c r="A24" s="79"/>
      <c r="B24" s="58"/>
      <c r="C24" s="80"/>
      <c r="D24" s="79"/>
      <c r="E24" s="404">
        <f>172180+34900</f>
        <v>207080</v>
      </c>
      <c r="F24" s="405"/>
      <c r="G24" s="57" t="s">
        <v>33</v>
      </c>
      <c r="H24" s="58"/>
      <c r="I24" s="51" t="s">
        <v>288</v>
      </c>
      <c r="J24" s="404">
        <v>34900</v>
      </c>
      <c r="K24" s="405"/>
      <c r="L24" s="117">
        <f>2460+11500+311400+64000+30540+11780+12500+67408</f>
        <v>511588</v>
      </c>
    </row>
    <row r="25" spans="1:12" ht="18.75">
      <c r="A25" s="79"/>
      <c r="B25" s="58"/>
      <c r="C25" s="80"/>
      <c r="D25" s="79"/>
      <c r="E25" s="404">
        <f>3333+25000+4000+20000+5000</f>
        <v>57333</v>
      </c>
      <c r="F25" s="405"/>
      <c r="G25" s="425" t="s">
        <v>161</v>
      </c>
      <c r="H25" s="426"/>
      <c r="I25" s="51" t="s">
        <v>291</v>
      </c>
      <c r="J25" s="404">
        <v>5000</v>
      </c>
      <c r="K25" s="405"/>
      <c r="L25" s="117"/>
    </row>
    <row r="26" spans="1:15" ht="18.75">
      <c r="A26" s="79"/>
      <c r="B26" s="58"/>
      <c r="C26" s="80"/>
      <c r="D26" s="79"/>
      <c r="E26" s="404">
        <f>376.82+184.49+19.05+481.83+613.12+567.99+42.8</f>
        <v>2286.1000000000004</v>
      </c>
      <c r="F26" s="405"/>
      <c r="G26" s="425" t="s">
        <v>81</v>
      </c>
      <c r="H26" s="426"/>
      <c r="I26" s="51" t="s">
        <v>290</v>
      </c>
      <c r="J26" s="404">
        <v>42.8</v>
      </c>
      <c r="K26" s="405"/>
      <c r="L26" s="117">
        <f>220.27+165.54</f>
        <v>385.81</v>
      </c>
      <c r="O26" s="59">
        <f>16803.72+107196.28</f>
        <v>124000</v>
      </c>
    </row>
    <row r="27" spans="1:15" ht="18.75">
      <c r="A27" s="79"/>
      <c r="B27" s="58"/>
      <c r="C27" s="80"/>
      <c r="D27" s="79"/>
      <c r="E27" s="404">
        <v>0</v>
      </c>
      <c r="F27" s="405"/>
      <c r="G27" s="425" t="s">
        <v>166</v>
      </c>
      <c r="H27" s="426"/>
      <c r="I27" s="51" t="s">
        <v>289</v>
      </c>
      <c r="J27" s="404">
        <v>0</v>
      </c>
      <c r="K27" s="405"/>
      <c r="L27" s="117"/>
      <c r="O27" s="59">
        <f>454000-124000</f>
        <v>330000</v>
      </c>
    </row>
    <row r="28" spans="1:12" ht="18.75">
      <c r="A28" s="79"/>
      <c r="B28" s="58"/>
      <c r="C28" s="80"/>
      <c r="D28" s="79"/>
      <c r="E28" s="404">
        <v>0</v>
      </c>
      <c r="F28" s="405"/>
      <c r="G28" s="425" t="s">
        <v>117</v>
      </c>
      <c r="H28" s="426"/>
      <c r="I28" s="51" t="s">
        <v>321</v>
      </c>
      <c r="J28" s="404">
        <v>0</v>
      </c>
      <c r="K28" s="405"/>
      <c r="L28" s="117">
        <f>607600+14951119</f>
        <v>15558719</v>
      </c>
    </row>
    <row r="29" spans="1:12" ht="18.75">
      <c r="A29" s="79"/>
      <c r="B29" s="58"/>
      <c r="C29" s="80"/>
      <c r="D29" s="79"/>
      <c r="E29" s="404">
        <v>0</v>
      </c>
      <c r="F29" s="405"/>
      <c r="G29" s="57" t="s">
        <v>175</v>
      </c>
      <c r="H29" s="81"/>
      <c r="I29" s="51" t="s">
        <v>322</v>
      </c>
      <c r="J29" s="404">
        <v>0</v>
      </c>
      <c r="K29" s="405"/>
      <c r="L29" s="117">
        <f>153000+6079090</f>
        <v>6232090</v>
      </c>
    </row>
    <row r="30" spans="1:12" ht="18.75">
      <c r="A30" s="79"/>
      <c r="B30" s="58"/>
      <c r="C30" s="80"/>
      <c r="D30" s="79"/>
      <c r="E30" s="404">
        <v>0</v>
      </c>
      <c r="F30" s="405"/>
      <c r="G30" s="57" t="s">
        <v>176</v>
      </c>
      <c r="H30" s="82"/>
      <c r="I30" s="51" t="s">
        <v>307</v>
      </c>
      <c r="J30" s="404">
        <v>0</v>
      </c>
      <c r="K30" s="405"/>
      <c r="L30" s="117"/>
    </row>
    <row r="31" spans="1:12" ht="18.75">
      <c r="A31" s="79"/>
      <c r="B31" s="58"/>
      <c r="C31" s="80"/>
      <c r="D31" s="79"/>
      <c r="E31" s="337">
        <v>0</v>
      </c>
      <c r="F31" s="70"/>
      <c r="G31" s="425" t="s">
        <v>35</v>
      </c>
      <c r="H31" s="426"/>
      <c r="I31" s="51" t="s">
        <v>304</v>
      </c>
      <c r="J31" s="337">
        <v>0</v>
      </c>
      <c r="K31" s="70"/>
      <c r="L31" s="117"/>
    </row>
    <row r="32" spans="1:12" ht="18.75">
      <c r="A32" s="79"/>
      <c r="B32" s="58"/>
      <c r="C32" s="80"/>
      <c r="D32" s="79"/>
      <c r="E32" s="404"/>
      <c r="F32" s="405"/>
      <c r="G32" s="57"/>
      <c r="H32" s="82"/>
      <c r="I32" s="51"/>
      <c r="J32" s="404"/>
      <c r="K32" s="405"/>
      <c r="L32" s="117"/>
    </row>
    <row r="33" spans="1:12" ht="18.75">
      <c r="A33" s="79"/>
      <c r="B33" s="58"/>
      <c r="C33" s="80"/>
      <c r="D33" s="79"/>
      <c r="E33" s="404"/>
      <c r="F33" s="405"/>
      <c r="G33" s="57"/>
      <c r="H33" s="82"/>
      <c r="I33" s="51"/>
      <c r="J33" s="404"/>
      <c r="K33" s="405"/>
      <c r="L33" s="117"/>
    </row>
    <row r="34" spans="1:12" ht="18.75">
      <c r="A34" s="83"/>
      <c r="B34" s="84"/>
      <c r="C34" s="85"/>
      <c r="D34" s="83"/>
      <c r="E34" s="429">
        <f>SUM(E20:F33)</f>
        <v>514080.89999999997</v>
      </c>
      <c r="F34" s="430"/>
      <c r="G34" s="114"/>
      <c r="H34" s="86"/>
      <c r="I34" s="87"/>
      <c r="J34" s="429">
        <f>SUM(J20:K33)</f>
        <v>75939.72</v>
      </c>
      <c r="K34" s="430"/>
      <c r="L34" s="117"/>
    </row>
    <row r="35" spans="1:12" ht="18.75">
      <c r="A35" s="88"/>
      <c r="B35" s="89"/>
      <c r="C35" s="90"/>
      <c r="D35" s="88"/>
      <c r="E35" s="429">
        <f>E19+E34</f>
        <v>29913081.729999997</v>
      </c>
      <c r="F35" s="430"/>
      <c r="G35" s="431" t="s">
        <v>17</v>
      </c>
      <c r="H35" s="432"/>
      <c r="I35" s="91"/>
      <c r="J35" s="429">
        <f>SUM(J19+J34)</f>
        <v>5086713.21</v>
      </c>
      <c r="K35" s="430"/>
      <c r="L35" s="117"/>
    </row>
    <row r="36" spans="1:12" ht="18.75">
      <c r="A36" s="79"/>
      <c r="B36" s="79"/>
      <c r="C36" s="79"/>
      <c r="D36" s="79"/>
      <c r="E36" s="66"/>
      <c r="F36" s="66"/>
      <c r="G36" s="48"/>
      <c r="H36" s="48"/>
      <c r="I36" s="92"/>
      <c r="J36" s="66"/>
      <c r="K36" s="66"/>
      <c r="L36" s="75"/>
    </row>
    <row r="37" spans="1:12" ht="18.75">
      <c r="A37" s="79"/>
      <c r="B37" s="79"/>
      <c r="C37" s="79"/>
      <c r="D37" s="79"/>
      <c r="E37" s="66"/>
      <c r="F37" s="66"/>
      <c r="G37" s="48"/>
      <c r="H37" s="48"/>
      <c r="I37" s="92"/>
      <c r="J37" s="66"/>
      <c r="K37" s="66"/>
      <c r="L37" s="75"/>
    </row>
    <row r="38" spans="1:12" ht="18.75">
      <c r="A38" s="79"/>
      <c r="B38" s="79"/>
      <c r="C38" s="79"/>
      <c r="D38" s="79"/>
      <c r="E38" s="66"/>
      <c r="F38" s="66"/>
      <c r="G38" s="48"/>
      <c r="H38" s="48"/>
      <c r="I38" s="92"/>
      <c r="J38" s="66"/>
      <c r="K38" s="66"/>
      <c r="L38" s="75"/>
    </row>
    <row r="39" spans="1:12" ht="18.75">
      <c r="A39" s="79"/>
      <c r="B39" s="79"/>
      <c r="C39" s="79"/>
      <c r="D39" s="79"/>
      <c r="E39" s="66"/>
      <c r="F39" s="66"/>
      <c r="G39" s="48"/>
      <c r="H39" s="48"/>
      <c r="I39" s="92"/>
      <c r="J39" s="66"/>
      <c r="K39" s="66"/>
      <c r="L39" s="75"/>
    </row>
    <row r="40" spans="1:12" ht="18.75">
      <c r="A40" s="79"/>
      <c r="B40" s="79"/>
      <c r="C40" s="79"/>
      <c r="D40" s="79"/>
      <c r="E40" s="66"/>
      <c r="F40" s="66"/>
      <c r="G40" s="48"/>
      <c r="H40" s="48"/>
      <c r="I40" s="92"/>
      <c r="J40" s="66"/>
      <c r="K40" s="66"/>
      <c r="L40" s="75"/>
    </row>
    <row r="41" spans="1:12" ht="18.75">
      <c r="A41" s="79"/>
      <c r="B41" s="79"/>
      <c r="C41" s="79"/>
      <c r="D41" s="79"/>
      <c r="E41" s="66"/>
      <c r="F41" s="66"/>
      <c r="G41" s="48"/>
      <c r="H41" s="48"/>
      <c r="I41" s="92"/>
      <c r="J41" s="66"/>
      <c r="K41" s="66"/>
      <c r="L41" s="75"/>
    </row>
    <row r="42" spans="1:12" ht="18.75">
      <c r="A42" s="79"/>
      <c r="B42" s="79"/>
      <c r="C42" s="79"/>
      <c r="D42" s="79"/>
      <c r="E42" s="72"/>
      <c r="F42" s="72"/>
      <c r="G42" s="48"/>
      <c r="H42" s="48"/>
      <c r="I42" s="92"/>
      <c r="J42" s="72"/>
      <c r="K42" s="72"/>
      <c r="L42" s="75"/>
    </row>
    <row r="43" spans="1:12" ht="19.5" thickBot="1">
      <c r="A43" s="433"/>
      <c r="B43" s="433"/>
      <c r="C43" s="433"/>
      <c r="D43" s="433"/>
      <c r="E43" s="433"/>
      <c r="F43" s="433"/>
      <c r="G43" s="433"/>
      <c r="H43" s="433"/>
      <c r="I43" s="433"/>
      <c r="J43" s="433"/>
      <c r="K43" s="433"/>
      <c r="L43" s="75"/>
    </row>
    <row r="44" spans="1:12" ht="19.5" thickTop="1">
      <c r="A44" s="411" t="s">
        <v>2</v>
      </c>
      <c r="B44" s="412"/>
      <c r="C44" s="412"/>
      <c r="D44" s="412"/>
      <c r="E44" s="412"/>
      <c r="F44" s="413"/>
      <c r="G44" s="414"/>
      <c r="H44" s="415"/>
      <c r="I44" s="47"/>
      <c r="J44" s="414" t="s">
        <v>72</v>
      </c>
      <c r="K44" s="415"/>
      <c r="L44" s="75"/>
    </row>
    <row r="45" spans="1:12" ht="18.75">
      <c r="A45" s="398" t="s">
        <v>0</v>
      </c>
      <c r="B45" s="399"/>
      <c r="C45" s="109" t="s">
        <v>155</v>
      </c>
      <c r="D45" s="55" t="s">
        <v>48</v>
      </c>
      <c r="E45" s="434" t="s">
        <v>3</v>
      </c>
      <c r="F45" s="402"/>
      <c r="G45" s="401" t="s">
        <v>4</v>
      </c>
      <c r="H45" s="402"/>
      <c r="I45" s="51" t="s">
        <v>5</v>
      </c>
      <c r="J45" s="401" t="s">
        <v>7</v>
      </c>
      <c r="K45" s="402"/>
      <c r="L45" s="75"/>
    </row>
    <row r="46" spans="1:12" ht="18.75">
      <c r="A46" s="401" t="s">
        <v>158</v>
      </c>
      <c r="B46" s="402"/>
      <c r="C46" s="110" t="s">
        <v>156</v>
      </c>
      <c r="D46" s="63" t="s">
        <v>158</v>
      </c>
      <c r="E46" s="401" t="s">
        <v>158</v>
      </c>
      <c r="F46" s="402"/>
      <c r="G46" s="50"/>
      <c r="H46" s="49"/>
      <c r="I46" s="51" t="s">
        <v>6</v>
      </c>
      <c r="J46" s="401" t="s">
        <v>160</v>
      </c>
      <c r="K46" s="402"/>
      <c r="L46" s="75"/>
    </row>
    <row r="47" spans="1:12" ht="19.5" thickBot="1">
      <c r="A47" s="408"/>
      <c r="B47" s="409"/>
      <c r="C47" s="111" t="s">
        <v>157</v>
      </c>
      <c r="D47" s="56"/>
      <c r="E47" s="435"/>
      <c r="F47" s="409"/>
      <c r="G47" s="408"/>
      <c r="H47" s="409"/>
      <c r="I47" s="53"/>
      <c r="J47" s="408" t="s">
        <v>158</v>
      </c>
      <c r="K47" s="409"/>
      <c r="L47" s="75"/>
    </row>
    <row r="48" spans="1:12" ht="19.5" thickTop="1">
      <c r="A48" s="436"/>
      <c r="B48" s="437"/>
      <c r="C48" s="93"/>
      <c r="D48" s="94"/>
      <c r="E48" s="406"/>
      <c r="F48" s="407"/>
      <c r="G48" s="95" t="s">
        <v>18</v>
      </c>
      <c r="H48" s="68"/>
      <c r="I48" s="47"/>
      <c r="J48" s="406"/>
      <c r="K48" s="407"/>
      <c r="L48" s="75"/>
    </row>
    <row r="49" spans="1:13" ht="18.75">
      <c r="A49" s="438">
        <v>14884093</v>
      </c>
      <c r="B49" s="439"/>
      <c r="C49" s="96"/>
      <c r="D49" s="97">
        <f aca="true" t="shared" si="1" ref="D49:D58">SUM(A49:C49)</f>
        <v>14884093</v>
      </c>
      <c r="E49" s="404">
        <v>9261339</v>
      </c>
      <c r="F49" s="405"/>
      <c r="G49" s="98"/>
      <c r="H49" s="58" t="s">
        <v>19</v>
      </c>
      <c r="I49" s="51" t="s">
        <v>293</v>
      </c>
      <c r="J49" s="404">
        <v>1321550</v>
      </c>
      <c r="K49" s="405"/>
      <c r="L49" s="75"/>
      <c r="M49" s="75"/>
    </row>
    <row r="50" spans="1:12" ht="18.75">
      <c r="A50" s="438">
        <v>3016720</v>
      </c>
      <c r="B50" s="439"/>
      <c r="C50" s="96"/>
      <c r="D50" s="97">
        <f t="shared" si="1"/>
        <v>3016720</v>
      </c>
      <c r="E50" s="404">
        <v>1651020</v>
      </c>
      <c r="F50" s="405"/>
      <c r="G50" s="98"/>
      <c r="H50" s="58" t="s">
        <v>85</v>
      </c>
      <c r="I50" s="51" t="s">
        <v>294</v>
      </c>
      <c r="J50" s="404">
        <v>235860</v>
      </c>
      <c r="K50" s="405"/>
      <c r="L50" s="75"/>
    </row>
    <row r="51" spans="1:12" ht="18.75">
      <c r="A51" s="440">
        <f>4214378+2202877+1426700</f>
        <v>7843955</v>
      </c>
      <c r="B51" s="441"/>
      <c r="C51" s="99"/>
      <c r="D51" s="100">
        <f t="shared" si="1"/>
        <v>7843955</v>
      </c>
      <c r="E51" s="404">
        <v>3679389</v>
      </c>
      <c r="F51" s="405"/>
      <c r="G51" s="98"/>
      <c r="H51" s="58" t="s">
        <v>86</v>
      </c>
      <c r="I51" s="51" t="s">
        <v>295</v>
      </c>
      <c r="J51" s="404">
        <v>550921</v>
      </c>
      <c r="K51" s="405"/>
      <c r="L51" s="75"/>
    </row>
    <row r="52" spans="1:12" ht="18.75">
      <c r="A52" s="438">
        <f>634000+75000+198000</f>
        <v>907000</v>
      </c>
      <c r="B52" s="439"/>
      <c r="C52" s="96"/>
      <c r="D52" s="97">
        <f t="shared" si="1"/>
        <v>907000</v>
      </c>
      <c r="E52" s="404">
        <v>136676</v>
      </c>
      <c r="F52" s="405"/>
      <c r="G52" s="98"/>
      <c r="H52" s="58" t="s">
        <v>20</v>
      </c>
      <c r="I52" s="51" t="s">
        <v>296</v>
      </c>
      <c r="J52" s="404">
        <v>21670</v>
      </c>
      <c r="K52" s="405"/>
      <c r="L52" s="75"/>
    </row>
    <row r="53" spans="1:12" ht="18.75">
      <c r="A53" s="440">
        <f>1229000+440000+160000+308200+560000+78000+630000+450000</f>
        <v>3855200</v>
      </c>
      <c r="B53" s="441"/>
      <c r="C53" s="99"/>
      <c r="D53" s="100">
        <f t="shared" si="1"/>
        <v>3855200</v>
      </c>
      <c r="E53" s="404">
        <v>1216343.29</v>
      </c>
      <c r="F53" s="405"/>
      <c r="G53" s="98"/>
      <c r="H53" s="58" t="s">
        <v>21</v>
      </c>
      <c r="I53" s="51" t="s">
        <v>297</v>
      </c>
      <c r="J53" s="404">
        <v>314820</v>
      </c>
      <c r="K53" s="405"/>
      <c r="L53" s="75">
        <f>247690+53200</f>
        <v>300890</v>
      </c>
    </row>
    <row r="54" spans="1:12" ht="18.75">
      <c r="A54" s="438">
        <f>350000+70000+1375832+65000+780000+20000+600000</f>
        <v>3260832</v>
      </c>
      <c r="B54" s="439"/>
      <c r="C54" s="96"/>
      <c r="D54" s="97">
        <f t="shared" si="1"/>
        <v>3260832</v>
      </c>
      <c r="E54" s="404">
        <v>840066.5</v>
      </c>
      <c r="F54" s="405"/>
      <c r="G54" s="98"/>
      <c r="H54" s="58" t="s">
        <v>22</v>
      </c>
      <c r="I54" s="51" t="s">
        <v>298</v>
      </c>
      <c r="J54" s="404">
        <v>25585</v>
      </c>
      <c r="K54" s="405"/>
      <c r="L54" s="75"/>
    </row>
    <row r="55" spans="1:12" ht="18.75">
      <c r="A55" s="438">
        <v>574000</v>
      </c>
      <c r="B55" s="439"/>
      <c r="C55" s="96"/>
      <c r="D55" s="97">
        <f t="shared" si="1"/>
        <v>574000</v>
      </c>
      <c r="E55" s="404">
        <v>232479.27</v>
      </c>
      <c r="F55" s="405"/>
      <c r="G55" s="98"/>
      <c r="H55" s="58" t="s">
        <v>23</v>
      </c>
      <c r="I55" s="51" t="s">
        <v>299</v>
      </c>
      <c r="J55" s="404">
        <v>35606.25</v>
      </c>
      <c r="K55" s="405"/>
      <c r="L55" s="75"/>
    </row>
    <row r="56" spans="1:12" ht="18.75">
      <c r="A56" s="438">
        <f>182000+399000</f>
        <v>581000</v>
      </c>
      <c r="B56" s="439"/>
      <c r="C56" s="96"/>
      <c r="D56" s="97">
        <f t="shared" si="1"/>
        <v>581000</v>
      </c>
      <c r="E56" s="404">
        <v>247000</v>
      </c>
      <c r="F56" s="405"/>
      <c r="G56" s="98"/>
      <c r="H56" s="58" t="s">
        <v>24</v>
      </c>
      <c r="I56" s="51" t="s">
        <v>300</v>
      </c>
      <c r="J56" s="404">
        <v>11000</v>
      </c>
      <c r="K56" s="405"/>
      <c r="L56" s="75"/>
    </row>
    <row r="57" spans="1:12" ht="18.75">
      <c r="A57" s="438">
        <v>3439800</v>
      </c>
      <c r="B57" s="439"/>
      <c r="C57" s="96"/>
      <c r="D57" s="97">
        <f t="shared" si="1"/>
        <v>3439800</v>
      </c>
      <c r="E57" s="404">
        <v>0</v>
      </c>
      <c r="F57" s="405"/>
      <c r="G57" s="98"/>
      <c r="H57" s="58" t="s">
        <v>25</v>
      </c>
      <c r="I57" s="51" t="s">
        <v>301</v>
      </c>
      <c r="J57" s="404">
        <v>0</v>
      </c>
      <c r="K57" s="405"/>
      <c r="L57" s="75"/>
    </row>
    <row r="58" spans="1:12" ht="18.75">
      <c r="A58" s="440">
        <f>48400+2884000+5000+2283000+250000+173000</f>
        <v>5643400</v>
      </c>
      <c r="B58" s="441"/>
      <c r="C58" s="99"/>
      <c r="D58" s="100">
        <f t="shared" si="1"/>
        <v>5643400</v>
      </c>
      <c r="E58" s="404">
        <v>1558900</v>
      </c>
      <c r="F58" s="405"/>
      <c r="G58" s="98"/>
      <c r="H58" s="79" t="s">
        <v>16</v>
      </c>
      <c r="I58" s="51" t="s">
        <v>302</v>
      </c>
      <c r="J58" s="404">
        <v>0</v>
      </c>
      <c r="K58" s="405"/>
      <c r="L58" s="75"/>
    </row>
    <row r="59" spans="1:12" ht="18.75">
      <c r="A59" s="440">
        <v>25000</v>
      </c>
      <c r="B59" s="441"/>
      <c r="C59" s="99"/>
      <c r="D59" s="100">
        <v>25000</v>
      </c>
      <c r="E59" s="404">
        <v>0</v>
      </c>
      <c r="F59" s="405"/>
      <c r="G59" s="98"/>
      <c r="H59" s="79" t="s">
        <v>34</v>
      </c>
      <c r="I59" s="51" t="s">
        <v>303</v>
      </c>
      <c r="J59" s="404">
        <v>0</v>
      </c>
      <c r="K59" s="405"/>
      <c r="L59" s="75"/>
    </row>
    <row r="60" spans="1:12" ht="18.75">
      <c r="A60" s="57"/>
      <c r="B60" s="58"/>
      <c r="C60" s="79"/>
      <c r="D60" s="80"/>
      <c r="E60" s="442">
        <f>442500+393496+282800+343000</f>
        <v>1461796</v>
      </c>
      <c r="F60" s="405"/>
      <c r="G60" s="103"/>
      <c r="H60" s="58" t="s">
        <v>26</v>
      </c>
      <c r="I60" s="51" t="s">
        <v>308</v>
      </c>
      <c r="J60" s="404">
        <v>343000</v>
      </c>
      <c r="K60" s="405"/>
      <c r="L60" s="75">
        <f>1205700+191080+331780+253730+982701.11+1621900+391990+253500</f>
        <v>5232381.109999999</v>
      </c>
    </row>
    <row r="61" spans="1:12" ht="18.75">
      <c r="A61" s="57"/>
      <c r="B61" s="58"/>
      <c r="C61" s="79"/>
      <c r="D61" s="80"/>
      <c r="E61" s="72">
        <v>492000</v>
      </c>
      <c r="F61" s="70"/>
      <c r="G61" s="103"/>
      <c r="H61" s="58" t="s">
        <v>337</v>
      </c>
      <c r="I61" s="92" t="s">
        <v>306</v>
      </c>
      <c r="J61" s="337">
        <v>492000</v>
      </c>
      <c r="K61" s="70"/>
      <c r="L61" s="75"/>
    </row>
    <row r="62" spans="1:12" ht="18.75">
      <c r="A62" s="57"/>
      <c r="B62" s="58"/>
      <c r="C62" s="79"/>
      <c r="D62" s="80"/>
      <c r="E62" s="404">
        <f>34003.28+32151.29+17202.46+184202.9+33642.41+24002.18+28280.1</f>
        <v>353484.61999999994</v>
      </c>
      <c r="F62" s="405"/>
      <c r="G62" s="98"/>
      <c r="H62" s="58" t="s">
        <v>269</v>
      </c>
      <c r="I62" s="104" t="s">
        <v>305</v>
      </c>
      <c r="J62" s="404">
        <v>28280.1</v>
      </c>
      <c r="K62" s="405"/>
      <c r="L62" s="75">
        <f>42799.73+199735.08</f>
        <v>242534.81</v>
      </c>
    </row>
    <row r="63" spans="1:12" ht="18.75">
      <c r="A63" s="57"/>
      <c r="B63" s="58"/>
      <c r="C63" s="79"/>
      <c r="D63" s="80"/>
      <c r="E63" s="337">
        <f>97.72+340.42+261.13+352.17</f>
        <v>1051.44</v>
      </c>
      <c r="F63" s="70"/>
      <c r="G63" s="98"/>
      <c r="H63" s="330" t="s">
        <v>81</v>
      </c>
      <c r="I63" s="353" t="s">
        <v>290</v>
      </c>
      <c r="J63" s="337">
        <v>0</v>
      </c>
      <c r="K63" s="70"/>
      <c r="L63" s="75"/>
    </row>
    <row r="64" spans="1:12" ht="18.75">
      <c r="A64" s="57"/>
      <c r="B64" s="58"/>
      <c r="C64" s="79"/>
      <c r="D64" s="80"/>
      <c r="E64" s="337">
        <v>0</v>
      </c>
      <c r="F64" s="70"/>
      <c r="G64" s="98"/>
      <c r="H64" s="330" t="s">
        <v>166</v>
      </c>
      <c r="I64" s="51" t="s">
        <v>289</v>
      </c>
      <c r="J64" s="337">
        <v>0</v>
      </c>
      <c r="K64" s="70"/>
      <c r="L64" s="75"/>
    </row>
    <row r="65" spans="1:12" ht="18.75">
      <c r="A65" s="57"/>
      <c r="B65" s="58"/>
      <c r="C65" s="79"/>
      <c r="D65" s="80"/>
      <c r="E65" s="404">
        <f>172180+18600+18950</f>
        <v>209730</v>
      </c>
      <c r="F65" s="405"/>
      <c r="G65" s="98"/>
      <c r="H65" s="58" t="s">
        <v>27</v>
      </c>
      <c r="I65" s="51" t="s">
        <v>288</v>
      </c>
      <c r="J65" s="404">
        <v>18950</v>
      </c>
      <c r="K65" s="405"/>
      <c r="L65" s="75">
        <f>300000+13960+31400+59200+15340+11780+72708+7200</f>
        <v>511588</v>
      </c>
    </row>
    <row r="66" spans="1:12" ht="18.75">
      <c r="A66" s="57"/>
      <c r="B66" s="58"/>
      <c r="C66" s="79"/>
      <c r="D66" s="80"/>
      <c r="E66" s="404">
        <v>0</v>
      </c>
      <c r="F66" s="405"/>
      <c r="G66" s="98"/>
      <c r="H66" s="58" t="s">
        <v>176</v>
      </c>
      <c r="I66" s="51" t="s">
        <v>307</v>
      </c>
      <c r="J66" s="404">
        <v>0</v>
      </c>
      <c r="K66" s="405"/>
      <c r="L66" s="75">
        <f>1953200+15750</f>
        <v>1968950</v>
      </c>
    </row>
    <row r="67" spans="1:12" ht="18.75">
      <c r="A67" s="57"/>
      <c r="B67" s="58"/>
      <c r="C67" s="79"/>
      <c r="D67" s="80"/>
      <c r="E67" s="404">
        <f>552180+795444</f>
        <v>1347624</v>
      </c>
      <c r="F67" s="405"/>
      <c r="G67" s="98"/>
      <c r="H67" s="58" t="s">
        <v>35</v>
      </c>
      <c r="I67" s="51" t="s">
        <v>304</v>
      </c>
      <c r="J67" s="404">
        <v>0</v>
      </c>
      <c r="K67" s="405"/>
      <c r="L67" s="75"/>
    </row>
    <row r="68" spans="1:12" ht="18.75">
      <c r="A68" s="57"/>
      <c r="B68" s="58"/>
      <c r="C68" s="79"/>
      <c r="D68" s="80"/>
      <c r="E68" s="404">
        <v>0</v>
      </c>
      <c r="F68" s="405"/>
      <c r="G68" s="98"/>
      <c r="H68" s="54" t="s">
        <v>175</v>
      </c>
      <c r="I68" s="51" t="s">
        <v>322</v>
      </c>
      <c r="J68" s="404">
        <v>0</v>
      </c>
      <c r="K68" s="405"/>
      <c r="L68" s="75"/>
    </row>
    <row r="69" spans="1:12" ht="18.75">
      <c r="A69" s="57"/>
      <c r="B69" s="58"/>
      <c r="C69" s="79"/>
      <c r="D69" s="80"/>
      <c r="E69" s="337">
        <v>0</v>
      </c>
      <c r="F69" s="70"/>
      <c r="G69" s="98"/>
      <c r="H69" s="54" t="s">
        <v>117</v>
      </c>
      <c r="I69" s="51" t="s">
        <v>321</v>
      </c>
      <c r="J69" s="337">
        <v>0</v>
      </c>
      <c r="K69" s="72"/>
      <c r="L69" s="75"/>
    </row>
    <row r="70" spans="1:13" ht="18.75">
      <c r="A70" s="57"/>
      <c r="B70" s="58"/>
      <c r="C70" s="79"/>
      <c r="D70" s="80"/>
      <c r="E70" s="404">
        <v>30000</v>
      </c>
      <c r="F70" s="405"/>
      <c r="G70" s="98"/>
      <c r="H70" s="330" t="s">
        <v>161</v>
      </c>
      <c r="I70" s="353" t="s">
        <v>291</v>
      </c>
      <c r="J70" s="404">
        <v>0</v>
      </c>
      <c r="K70" s="442"/>
      <c r="L70" s="444"/>
      <c r="M70" s="444"/>
    </row>
    <row r="71" spans="1:12" ht="18.75">
      <c r="A71" s="57"/>
      <c r="B71" s="58"/>
      <c r="C71" s="79"/>
      <c r="D71" s="80"/>
      <c r="E71" s="404">
        <v>0</v>
      </c>
      <c r="F71" s="405"/>
      <c r="G71" s="98"/>
      <c r="H71" s="79" t="s">
        <v>151</v>
      </c>
      <c r="I71" s="51" t="s">
        <v>323</v>
      </c>
      <c r="J71" s="404">
        <v>0</v>
      </c>
      <c r="K71" s="405"/>
      <c r="L71" s="75"/>
    </row>
    <row r="72" spans="1:13" ht="18.75">
      <c r="A72" s="57"/>
      <c r="B72" s="58"/>
      <c r="C72" s="79"/>
      <c r="D72" s="80"/>
      <c r="E72" s="404"/>
      <c r="F72" s="405"/>
      <c r="G72" s="57"/>
      <c r="H72" s="79"/>
      <c r="I72" s="51"/>
      <c r="J72" s="445"/>
      <c r="K72" s="446"/>
      <c r="L72" s="75"/>
      <c r="M72" s="59">
        <v>29554393.49</v>
      </c>
    </row>
    <row r="73" spans="1:12" ht="18.75">
      <c r="A73" s="105"/>
      <c r="B73" s="89"/>
      <c r="C73" s="88"/>
      <c r="D73" s="90"/>
      <c r="E73" s="447">
        <f>SUM(E49:F72)</f>
        <v>22718899.12</v>
      </c>
      <c r="F73" s="448"/>
      <c r="G73" s="115"/>
      <c r="H73" s="106"/>
      <c r="I73" s="91"/>
      <c r="J73" s="447">
        <f>SUM(J49:K72)</f>
        <v>3399242.35</v>
      </c>
      <c r="K73" s="448"/>
      <c r="L73" s="75"/>
    </row>
    <row r="74" spans="1:12" ht="18.75">
      <c r="A74" s="449">
        <f>SUM(A49:B73)</f>
        <v>44031000</v>
      </c>
      <c r="B74" s="450"/>
      <c r="C74" s="112">
        <f>SUM(C49:C66)</f>
        <v>0</v>
      </c>
      <c r="D74" s="113">
        <f>SUM(D49:D68)</f>
        <v>44031000</v>
      </c>
      <c r="E74" s="451">
        <f>E73</f>
        <v>22718899.12</v>
      </c>
      <c r="F74" s="446"/>
      <c r="G74" s="452" t="s">
        <v>28</v>
      </c>
      <c r="H74" s="453"/>
      <c r="I74" s="91"/>
      <c r="J74" s="447">
        <f>J73</f>
        <v>3399242.35</v>
      </c>
      <c r="K74" s="448"/>
      <c r="L74" s="75"/>
    </row>
    <row r="75" spans="1:13" ht="18.75">
      <c r="A75" s="83"/>
      <c r="B75" s="83"/>
      <c r="C75" s="83"/>
      <c r="D75" s="84"/>
      <c r="E75" s="442"/>
      <c r="F75" s="405"/>
      <c r="G75" s="398" t="s">
        <v>29</v>
      </c>
      <c r="H75" s="454"/>
      <c r="I75" s="107"/>
      <c r="J75" s="455"/>
      <c r="K75" s="456"/>
      <c r="L75" s="64">
        <v>0</v>
      </c>
      <c r="M75" s="64">
        <f>6236892.11</f>
        <v>6236892.11</v>
      </c>
    </row>
    <row r="76" spans="1:13" ht="18.75">
      <c r="A76" s="79"/>
      <c r="B76" s="79"/>
      <c r="C76" s="79"/>
      <c r="D76" s="58"/>
      <c r="E76" s="442"/>
      <c r="F76" s="405"/>
      <c r="G76" s="401" t="s">
        <v>30</v>
      </c>
      <c r="H76" s="434"/>
      <c r="I76" s="108"/>
      <c r="J76" s="445"/>
      <c r="K76" s="446"/>
      <c r="M76" s="59">
        <f>4957967.44+3362270</f>
        <v>8320237.44</v>
      </c>
    </row>
    <row r="77" spans="1:13" ht="18.75">
      <c r="A77" s="79"/>
      <c r="B77" s="79"/>
      <c r="C77" s="79"/>
      <c r="D77" s="58"/>
      <c r="E77" s="451"/>
      <c r="F77" s="446"/>
      <c r="G77" s="401" t="s">
        <v>31</v>
      </c>
      <c r="H77" s="434"/>
      <c r="I77" s="108"/>
      <c r="J77" s="447">
        <f>J35-J74</f>
        <v>1687470.8599999999</v>
      </c>
      <c r="K77" s="448"/>
      <c r="L77" s="64">
        <f>30177072.45-21338880.21</f>
        <v>8838192.239999998</v>
      </c>
      <c r="M77" s="64">
        <f>34312780.59-34068941.7</f>
        <v>243838.8900000006</v>
      </c>
    </row>
    <row r="78" spans="1:17" ht="18.75">
      <c r="A78" s="79"/>
      <c r="B78" s="79"/>
      <c r="C78" s="79"/>
      <c r="D78" s="58"/>
      <c r="E78" s="459">
        <f>E9+E35-E74</f>
        <v>31269165.009999994</v>
      </c>
      <c r="F78" s="430"/>
      <c r="G78" s="401" t="s">
        <v>32</v>
      </c>
      <c r="H78" s="434"/>
      <c r="I78" s="108"/>
      <c r="J78" s="429">
        <f>J9+J35-J74</f>
        <v>31269165.009999998</v>
      </c>
      <c r="K78" s="430"/>
      <c r="L78" s="75">
        <f>+E78-J78</f>
        <v>0</v>
      </c>
      <c r="Q78" s="59">
        <f>330000/2</f>
        <v>165000</v>
      </c>
    </row>
    <row r="79" spans="2:13" ht="18.75">
      <c r="B79" s="54"/>
      <c r="C79" s="54"/>
      <c r="D79" s="54"/>
      <c r="J79" s="54"/>
      <c r="K79" s="54"/>
      <c r="M79" s="59">
        <v>348992.56</v>
      </c>
    </row>
    <row r="80" spans="2:14" ht="18.75">
      <c r="B80" s="54"/>
      <c r="C80" s="54"/>
      <c r="D80" s="54"/>
      <c r="E80" s="54"/>
      <c r="H80" s="75"/>
      <c r="J80" s="182"/>
      <c r="K80" s="54"/>
      <c r="L80" s="64">
        <v>29581694.15</v>
      </c>
      <c r="N80" s="59">
        <f>29884393.49-29554393.49</f>
        <v>330000</v>
      </c>
    </row>
    <row r="81" spans="1:13" ht="39" customHeight="1">
      <c r="A81" s="61" t="s">
        <v>162</v>
      </c>
      <c r="B81" s="61"/>
      <c r="C81" s="61"/>
      <c r="D81" s="61"/>
      <c r="E81" s="61"/>
      <c r="F81" s="61"/>
      <c r="G81" s="61"/>
      <c r="H81" s="61"/>
      <c r="I81" s="61"/>
      <c r="J81" s="61"/>
      <c r="K81" s="61"/>
      <c r="M81" s="59">
        <f>20077978.67+895929.13+55139.03+7773976.85</f>
        <v>28803023.68</v>
      </c>
    </row>
    <row r="82" spans="1:15" ht="18.75">
      <c r="A82" s="61" t="s">
        <v>163</v>
      </c>
      <c r="B82" s="61"/>
      <c r="C82" s="61"/>
      <c r="D82" s="61"/>
      <c r="E82" s="61"/>
      <c r="F82" s="61"/>
      <c r="G82" s="61"/>
      <c r="H82" s="61"/>
      <c r="I82" s="61"/>
      <c r="J82" s="61"/>
      <c r="K82" s="61"/>
      <c r="M82" s="59">
        <f>29152016.24-28803023.68</f>
        <v>348992.55999999866</v>
      </c>
      <c r="O82" s="59">
        <f>191300*2</f>
        <v>382600</v>
      </c>
    </row>
    <row r="83" spans="1:11" ht="18.75">
      <c r="A83" s="457" t="s">
        <v>164</v>
      </c>
      <c r="B83" s="457"/>
      <c r="C83" s="457"/>
      <c r="D83" s="457"/>
      <c r="E83" s="457"/>
      <c r="F83" s="457"/>
      <c r="G83" s="457"/>
      <c r="H83" s="457"/>
      <c r="I83" s="457"/>
      <c r="J83" s="457"/>
      <c r="K83" s="457"/>
    </row>
    <row r="84" spans="1:15" ht="18.75">
      <c r="A84" s="54"/>
      <c r="H84" s="458"/>
      <c r="I84" s="458"/>
      <c r="J84" s="458"/>
      <c r="K84" s="458"/>
      <c r="M84" s="59">
        <f>28803023.68-28769416.24</f>
        <v>33607.44000000134</v>
      </c>
      <c r="O84" s="59">
        <f>382600-348992.56</f>
        <v>33607.44</v>
      </c>
    </row>
    <row r="85" spans="1:11" ht="18.75">
      <c r="A85" s="457"/>
      <c r="B85" s="457"/>
      <c r="C85" s="457"/>
      <c r="D85" s="457"/>
      <c r="E85" s="457"/>
      <c r="F85" s="457"/>
      <c r="G85" s="457"/>
      <c r="H85" s="457"/>
      <c r="I85" s="457"/>
      <c r="J85" s="457"/>
      <c r="K85" s="457"/>
    </row>
    <row r="86" spans="1:12" ht="18.75">
      <c r="A86" s="443"/>
      <c r="B86" s="443"/>
      <c r="C86" s="101"/>
      <c r="D86" s="101"/>
      <c r="E86" s="72"/>
      <c r="F86" s="72"/>
      <c r="G86" s="82"/>
      <c r="H86" s="79"/>
      <c r="I86" s="92"/>
      <c r="J86" s="72"/>
      <c r="K86" s="72"/>
      <c r="L86" s="75"/>
    </row>
    <row r="87" spans="1:12" ht="18.75">
      <c r="A87" s="79"/>
      <c r="B87" s="79"/>
      <c r="C87" s="79"/>
      <c r="D87" s="79"/>
      <c r="E87" s="72"/>
      <c r="F87" s="72"/>
      <c r="G87" s="82"/>
      <c r="H87" s="79"/>
      <c r="I87" s="92"/>
      <c r="J87" s="72"/>
      <c r="K87" s="72"/>
      <c r="L87" s="75"/>
    </row>
    <row r="88" spans="1:12" ht="18.75">
      <c r="A88" s="102"/>
      <c r="B88" s="79"/>
      <c r="C88" s="79"/>
      <c r="D88" s="79"/>
      <c r="E88" s="72"/>
      <c r="F88" s="72"/>
      <c r="G88" s="82"/>
      <c r="H88" s="79"/>
      <c r="I88" s="92"/>
      <c r="J88" s="72"/>
      <c r="K88" s="72"/>
      <c r="L88" s="75"/>
    </row>
    <row r="89" spans="1:12" ht="18.75">
      <c r="A89" s="79"/>
      <c r="B89" s="79"/>
      <c r="C89" s="79"/>
      <c r="D89" s="79"/>
      <c r="E89" s="72"/>
      <c r="F89" s="72"/>
      <c r="G89" s="82"/>
      <c r="H89" s="79"/>
      <c r="I89" s="92"/>
      <c r="J89" s="72"/>
      <c r="K89" s="72"/>
      <c r="L89" s="75"/>
    </row>
    <row r="90" spans="1:12" ht="18.75">
      <c r="A90" s="79"/>
      <c r="B90" s="79"/>
      <c r="C90" s="79"/>
      <c r="D90" s="79"/>
      <c r="E90" s="72"/>
      <c r="F90" s="72"/>
      <c r="G90" s="82"/>
      <c r="H90" s="79"/>
      <c r="I90" s="92"/>
      <c r="J90" s="72"/>
      <c r="K90" s="72"/>
      <c r="L90" s="75"/>
    </row>
    <row r="91" spans="1:12" ht="18.75">
      <c r="A91" s="79"/>
      <c r="B91" s="79"/>
      <c r="C91" s="79"/>
      <c r="D91" s="79"/>
      <c r="E91" s="72"/>
      <c r="F91" s="72"/>
      <c r="G91" s="82"/>
      <c r="H91" s="79"/>
      <c r="I91" s="92"/>
      <c r="J91" s="72"/>
      <c r="K91" s="72"/>
      <c r="L91" s="75"/>
    </row>
    <row r="92" spans="1:12" ht="18.75">
      <c r="A92" s="79"/>
      <c r="B92" s="79"/>
      <c r="C92" s="79"/>
      <c r="D92" s="79"/>
      <c r="E92" s="72"/>
      <c r="F92" s="72"/>
      <c r="G92" s="82"/>
      <c r="H92" s="79"/>
      <c r="I92" s="92"/>
      <c r="J92" s="72"/>
      <c r="K92" s="72"/>
      <c r="L92" s="75"/>
    </row>
    <row r="93" spans="1:12" ht="18.75">
      <c r="A93" s="79"/>
      <c r="B93" s="79"/>
      <c r="C93" s="79"/>
      <c r="D93" s="79"/>
      <c r="E93" s="72"/>
      <c r="F93" s="72"/>
      <c r="G93" s="82"/>
      <c r="H93" s="79"/>
      <c r="I93" s="92"/>
      <c r="J93" s="72"/>
      <c r="K93" s="72"/>
      <c r="L93" s="75"/>
    </row>
    <row r="94" spans="1:12" ht="18.75">
      <c r="A94" s="79"/>
      <c r="B94" s="79"/>
      <c r="C94" s="79"/>
      <c r="D94" s="79"/>
      <c r="E94" s="72"/>
      <c r="F94" s="72"/>
      <c r="G94" s="82"/>
      <c r="H94" s="79"/>
      <c r="I94" s="92"/>
      <c r="J94" s="72"/>
      <c r="K94" s="72"/>
      <c r="L94" s="75"/>
    </row>
    <row r="95" spans="1:12" ht="18.75">
      <c r="A95" s="79"/>
      <c r="B95" s="79"/>
      <c r="C95" s="79"/>
      <c r="D95" s="79"/>
      <c r="E95" s="72"/>
      <c r="F95" s="72"/>
      <c r="G95" s="82"/>
      <c r="H95" s="79"/>
      <c r="I95" s="92"/>
      <c r="J95" s="72"/>
      <c r="K95" s="72"/>
      <c r="L95" s="75"/>
    </row>
    <row r="96" spans="1:12" ht="18.75">
      <c r="A96" s="79"/>
      <c r="B96" s="79"/>
      <c r="C96" s="79"/>
      <c r="D96" s="79"/>
      <c r="E96" s="72"/>
      <c r="F96" s="72"/>
      <c r="G96" s="82"/>
      <c r="H96" s="79"/>
      <c r="I96" s="92"/>
      <c r="J96" s="72"/>
      <c r="K96" s="72"/>
      <c r="L96" s="75"/>
    </row>
    <row r="97" spans="1:12" ht="18.75">
      <c r="A97" s="79"/>
      <c r="B97" s="79"/>
      <c r="C97" s="79"/>
      <c r="D97" s="79"/>
      <c r="E97" s="72"/>
      <c r="F97" s="72"/>
      <c r="G97" s="82"/>
      <c r="H97" s="79"/>
      <c r="I97" s="92"/>
      <c r="J97" s="72"/>
      <c r="K97" s="72"/>
      <c r="L97" s="75"/>
    </row>
  </sheetData>
  <sheetProtection/>
  <mergeCells count="181">
    <mergeCell ref="A83:K83"/>
    <mergeCell ref="H84:K84"/>
    <mergeCell ref="A85:K85"/>
    <mergeCell ref="E77:F77"/>
    <mergeCell ref="G77:H77"/>
    <mergeCell ref="J77:K77"/>
    <mergeCell ref="E78:F78"/>
    <mergeCell ref="G78:H78"/>
    <mergeCell ref="J78:K78"/>
    <mergeCell ref="E75:F75"/>
    <mergeCell ref="G75:H75"/>
    <mergeCell ref="J75:K75"/>
    <mergeCell ref="E76:F76"/>
    <mergeCell ref="G76:H76"/>
    <mergeCell ref="J76:K76"/>
    <mergeCell ref="E72:F72"/>
    <mergeCell ref="J72:K72"/>
    <mergeCell ref="E73:F73"/>
    <mergeCell ref="J73:K73"/>
    <mergeCell ref="A74:B74"/>
    <mergeCell ref="E74:F74"/>
    <mergeCell ref="G74:H74"/>
    <mergeCell ref="J74:K74"/>
    <mergeCell ref="E68:F68"/>
    <mergeCell ref="J68:K68"/>
    <mergeCell ref="E70:F70"/>
    <mergeCell ref="J70:K70"/>
    <mergeCell ref="L70:M70"/>
    <mergeCell ref="E71:F71"/>
    <mergeCell ref="J71:K71"/>
    <mergeCell ref="E65:F65"/>
    <mergeCell ref="J65:K65"/>
    <mergeCell ref="E66:F66"/>
    <mergeCell ref="J66:K66"/>
    <mergeCell ref="E67:F67"/>
    <mergeCell ref="J67:K67"/>
    <mergeCell ref="E46:F46"/>
    <mergeCell ref="E60:F60"/>
    <mergeCell ref="J60:K60"/>
    <mergeCell ref="E62:F62"/>
    <mergeCell ref="A86:B86"/>
    <mergeCell ref="A59:B59"/>
    <mergeCell ref="E59:F59"/>
    <mergeCell ref="J59:K59"/>
    <mergeCell ref="A58:B58"/>
    <mergeCell ref="J62:K62"/>
    <mergeCell ref="E58:F58"/>
    <mergeCell ref="J58:K58"/>
    <mergeCell ref="A57:B57"/>
    <mergeCell ref="E57:F57"/>
    <mergeCell ref="J57:K57"/>
    <mergeCell ref="A56:B56"/>
    <mergeCell ref="E56:F56"/>
    <mergeCell ref="J56:K56"/>
    <mergeCell ref="A55:B55"/>
    <mergeCell ref="E55:F55"/>
    <mergeCell ref="J55:K55"/>
    <mergeCell ref="A54:B54"/>
    <mergeCell ref="E54:F54"/>
    <mergeCell ref="J54:K54"/>
    <mergeCell ref="A53:B53"/>
    <mergeCell ref="E53:F53"/>
    <mergeCell ref="J53:K53"/>
    <mergeCell ref="A52:B52"/>
    <mergeCell ref="E52:F52"/>
    <mergeCell ref="J52:K52"/>
    <mergeCell ref="A51:B51"/>
    <mergeCell ref="E51:F51"/>
    <mergeCell ref="J51:K51"/>
    <mergeCell ref="A50:B50"/>
    <mergeCell ref="E50:F50"/>
    <mergeCell ref="J50:K50"/>
    <mergeCell ref="A48:B48"/>
    <mergeCell ref="E48:F48"/>
    <mergeCell ref="J48:K48"/>
    <mergeCell ref="A49:B49"/>
    <mergeCell ref="E49:F49"/>
    <mergeCell ref="J49:K49"/>
    <mergeCell ref="A45:B45"/>
    <mergeCell ref="E45:F45"/>
    <mergeCell ref="G45:H45"/>
    <mergeCell ref="J45:K45"/>
    <mergeCell ref="A47:B47"/>
    <mergeCell ref="E47:F47"/>
    <mergeCell ref="G47:H47"/>
    <mergeCell ref="J47:K47"/>
    <mergeCell ref="J46:K46"/>
    <mergeCell ref="A46:B46"/>
    <mergeCell ref="E35:F35"/>
    <mergeCell ref="G35:H35"/>
    <mergeCell ref="J35:K35"/>
    <mergeCell ref="A43:K43"/>
    <mergeCell ref="A44:F44"/>
    <mergeCell ref="G44:H44"/>
    <mergeCell ref="J44:K44"/>
    <mergeCell ref="E32:F32"/>
    <mergeCell ref="J32:K32"/>
    <mergeCell ref="G31:H31"/>
    <mergeCell ref="E33:F33"/>
    <mergeCell ref="J33:K33"/>
    <mergeCell ref="E34:F34"/>
    <mergeCell ref="J34:K34"/>
    <mergeCell ref="E28:F28"/>
    <mergeCell ref="G28:H28"/>
    <mergeCell ref="J28:K28"/>
    <mergeCell ref="E29:F29"/>
    <mergeCell ref="J29:K29"/>
    <mergeCell ref="E30:F30"/>
    <mergeCell ref="J30:K30"/>
    <mergeCell ref="E26:F26"/>
    <mergeCell ref="G26:H26"/>
    <mergeCell ref="J26:K26"/>
    <mergeCell ref="E27:F27"/>
    <mergeCell ref="G27:H27"/>
    <mergeCell ref="J27:K27"/>
    <mergeCell ref="E23:F23"/>
    <mergeCell ref="J23:K23"/>
    <mergeCell ref="E24:F24"/>
    <mergeCell ref="J24:K24"/>
    <mergeCell ref="E25:F25"/>
    <mergeCell ref="G25:H25"/>
    <mergeCell ref="J25:K25"/>
    <mergeCell ref="E20:F20"/>
    <mergeCell ref="G20:H20"/>
    <mergeCell ref="J20:K20"/>
    <mergeCell ref="E21:F21"/>
    <mergeCell ref="J21:K21"/>
    <mergeCell ref="E22:F22"/>
    <mergeCell ref="J22:K22"/>
    <mergeCell ref="A18:B18"/>
    <mergeCell ref="E18:F18"/>
    <mergeCell ref="G18:H18"/>
    <mergeCell ref="J18:K18"/>
    <mergeCell ref="A19:B19"/>
    <mergeCell ref="E19:F19"/>
    <mergeCell ref="J19:K19"/>
    <mergeCell ref="A16:B16"/>
    <mergeCell ref="E16:F16"/>
    <mergeCell ref="J16:K16"/>
    <mergeCell ref="A17:B17"/>
    <mergeCell ref="E17:F17"/>
    <mergeCell ref="J17:K17"/>
    <mergeCell ref="A14:B14"/>
    <mergeCell ref="E14:F14"/>
    <mergeCell ref="J14:K14"/>
    <mergeCell ref="A15:B15"/>
    <mergeCell ref="E15:F15"/>
    <mergeCell ref="J15:K15"/>
    <mergeCell ref="A12:B12"/>
    <mergeCell ref="E12:F12"/>
    <mergeCell ref="J12:K12"/>
    <mergeCell ref="A13:B13"/>
    <mergeCell ref="E13:F13"/>
    <mergeCell ref="J13:K13"/>
    <mergeCell ref="A11:B11"/>
    <mergeCell ref="E11:F11"/>
    <mergeCell ref="J11:K11"/>
    <mergeCell ref="A9:B9"/>
    <mergeCell ref="E9:F9"/>
    <mergeCell ref="J9:K9"/>
    <mergeCell ref="A10:B10"/>
    <mergeCell ref="A1:K1"/>
    <mergeCell ref="A2:K2"/>
    <mergeCell ref="H4:K4"/>
    <mergeCell ref="A5:F5"/>
    <mergeCell ref="G5:H5"/>
    <mergeCell ref="A6:B6"/>
    <mergeCell ref="J5:K5"/>
    <mergeCell ref="A3:J3"/>
    <mergeCell ref="G6:H6"/>
    <mergeCell ref="J6:K6"/>
    <mergeCell ref="E6:F6"/>
    <mergeCell ref="J8:K8"/>
    <mergeCell ref="A7:B7"/>
    <mergeCell ref="E7:F7"/>
    <mergeCell ref="J7:K7"/>
    <mergeCell ref="E10:F10"/>
    <mergeCell ref="J10:K10"/>
    <mergeCell ref="A8:B8"/>
    <mergeCell ref="E8:F8"/>
    <mergeCell ref="G8:H8"/>
  </mergeCells>
  <printOptions/>
  <pageMargins left="0.21" right="0.14" top="0.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80"/>
  <sheetViews>
    <sheetView view="pageBreakPreview" zoomScaleSheetLayoutView="100" zoomScalePageLayoutView="0" workbookViewId="0" topLeftCell="A53">
      <selection activeCell="P68" sqref="P68:P69"/>
    </sheetView>
  </sheetViews>
  <sheetFormatPr defaultColWidth="9.140625" defaultRowHeight="21.75"/>
  <cols>
    <col min="1" max="1" width="10.7109375" style="54" customWidth="1"/>
    <col min="2" max="2" width="9.7109375" style="54" customWidth="1"/>
    <col min="3" max="3" width="9.8515625" style="54" customWidth="1"/>
    <col min="4" max="4" width="6.57421875" style="54" customWidth="1"/>
    <col min="5" max="5" width="6.421875" style="54" customWidth="1"/>
    <col min="6" max="6" width="6.140625" style="54" customWidth="1"/>
    <col min="7" max="7" width="6.28125" style="54" customWidth="1"/>
    <col min="8" max="8" width="6.57421875" style="54" customWidth="1"/>
    <col min="9" max="10" width="8.28125" style="54" customWidth="1"/>
    <col min="11" max="11" width="8.8515625" style="54" customWidth="1"/>
    <col min="12" max="12" width="8.28125" style="54" customWidth="1"/>
    <col min="13" max="13" width="7.00390625" style="54" customWidth="1"/>
    <col min="14" max="14" width="6.00390625" style="54" customWidth="1"/>
    <col min="15" max="15" width="5.8515625" style="54" customWidth="1"/>
    <col min="16" max="16" width="6.57421875" style="54" customWidth="1"/>
    <col min="17" max="18" width="6.8515625" style="54" customWidth="1"/>
    <col min="19" max="19" width="8.28125" style="54" customWidth="1"/>
    <col min="20" max="20" width="10.00390625" style="54" customWidth="1"/>
    <col min="21" max="16384" width="9.140625" style="54" customWidth="1"/>
  </cols>
  <sheetData>
    <row r="1" spans="1:20" ht="23.25">
      <c r="A1" s="462" t="s">
        <v>179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  <c r="S1" s="462"/>
      <c r="T1" s="462"/>
    </row>
    <row r="2" spans="1:20" ht="21">
      <c r="A2" s="463" t="s">
        <v>180</v>
      </c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463"/>
      <c r="R2" s="463"/>
      <c r="S2" s="463"/>
      <c r="T2" s="463"/>
    </row>
    <row r="3" spans="1:20" ht="21">
      <c r="A3" s="463" t="s">
        <v>338</v>
      </c>
      <c r="B3" s="463"/>
      <c r="C3" s="463"/>
      <c r="D3" s="463"/>
      <c r="E3" s="463"/>
      <c r="F3" s="463"/>
      <c r="G3" s="463"/>
      <c r="H3" s="463"/>
      <c r="I3" s="463"/>
      <c r="J3" s="463"/>
      <c r="K3" s="463"/>
      <c r="L3" s="463"/>
      <c r="M3" s="463"/>
      <c r="N3" s="463"/>
      <c r="O3" s="463"/>
      <c r="P3" s="463"/>
      <c r="Q3" s="463"/>
      <c r="R3" s="463"/>
      <c r="S3" s="463"/>
      <c r="T3" s="463"/>
    </row>
    <row r="4" spans="1:20" ht="21">
      <c r="A4" s="464"/>
      <c r="B4" s="464"/>
      <c r="C4" s="464"/>
      <c r="D4" s="464"/>
      <c r="E4" s="464"/>
      <c r="F4" s="464"/>
      <c r="G4" s="464"/>
      <c r="H4" s="464"/>
      <c r="I4" s="464"/>
      <c r="J4" s="464"/>
      <c r="K4" s="464"/>
      <c r="L4" s="464"/>
      <c r="M4" s="464"/>
      <c r="N4" s="464"/>
      <c r="O4" s="464"/>
      <c r="P4" s="464"/>
      <c r="Q4" s="464"/>
      <c r="R4" s="464"/>
      <c r="S4" s="464"/>
      <c r="T4" s="464"/>
    </row>
    <row r="5" spans="1:20" ht="18.75">
      <c r="A5" s="249" t="s">
        <v>181</v>
      </c>
      <c r="B5" s="465" t="s">
        <v>182</v>
      </c>
      <c r="C5" s="466"/>
      <c r="D5" s="467" t="s">
        <v>128</v>
      </c>
      <c r="E5" s="468"/>
      <c r="F5" s="467" t="s">
        <v>129</v>
      </c>
      <c r="G5" s="468"/>
      <c r="H5" s="467" t="s">
        <v>130</v>
      </c>
      <c r="I5" s="468"/>
      <c r="J5" s="230" t="s">
        <v>131</v>
      </c>
      <c r="K5" s="460" t="s">
        <v>132</v>
      </c>
      <c r="L5" s="461"/>
      <c r="M5" s="461"/>
      <c r="N5" s="236" t="s">
        <v>133</v>
      </c>
      <c r="O5" s="466" t="s">
        <v>134</v>
      </c>
      <c r="P5" s="466"/>
      <c r="Q5" s="460" t="s">
        <v>135</v>
      </c>
      <c r="R5" s="469"/>
      <c r="S5" s="230" t="s">
        <v>136</v>
      </c>
      <c r="T5" s="470" t="s">
        <v>48</v>
      </c>
    </row>
    <row r="6" spans="1:20" ht="36" customHeight="1">
      <c r="A6" s="250" t="s">
        <v>183</v>
      </c>
      <c r="B6" s="235" t="s">
        <v>184</v>
      </c>
      <c r="C6" s="235" t="s">
        <v>185</v>
      </c>
      <c r="D6" s="236" t="s">
        <v>186</v>
      </c>
      <c r="E6" s="236" t="s">
        <v>187</v>
      </c>
      <c r="F6" s="236" t="s">
        <v>188</v>
      </c>
      <c r="G6" s="236" t="s">
        <v>189</v>
      </c>
      <c r="H6" s="236" t="s">
        <v>190</v>
      </c>
      <c r="I6" s="236" t="s">
        <v>191</v>
      </c>
      <c r="J6" s="235" t="s">
        <v>192</v>
      </c>
      <c r="K6" s="235" t="s">
        <v>193</v>
      </c>
      <c r="L6" s="235" t="s">
        <v>194</v>
      </c>
      <c r="M6" s="236" t="s">
        <v>220</v>
      </c>
      <c r="N6" s="235" t="s">
        <v>196</v>
      </c>
      <c r="O6" s="235" t="s">
        <v>197</v>
      </c>
      <c r="P6" s="235" t="s">
        <v>198</v>
      </c>
      <c r="Q6" s="235" t="s">
        <v>199</v>
      </c>
      <c r="R6" s="236" t="s">
        <v>200</v>
      </c>
      <c r="S6" s="235" t="s">
        <v>201</v>
      </c>
      <c r="T6" s="471"/>
    </row>
    <row r="7" spans="1:20" ht="18.75">
      <c r="A7" s="238">
        <v>5210000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</row>
    <row r="8" spans="1:20" ht="18.75">
      <c r="A8" s="239">
        <v>5210100</v>
      </c>
      <c r="B8" s="235">
        <v>42840</v>
      </c>
      <c r="C8" s="235" t="s">
        <v>125</v>
      </c>
      <c r="D8" s="235" t="s">
        <v>125</v>
      </c>
      <c r="E8" s="235" t="s">
        <v>125</v>
      </c>
      <c r="F8" s="235" t="s">
        <v>125</v>
      </c>
      <c r="G8" s="235" t="s">
        <v>125</v>
      </c>
      <c r="H8" s="235" t="s">
        <v>125</v>
      </c>
      <c r="I8" s="235" t="s">
        <v>125</v>
      </c>
      <c r="J8" s="235" t="s">
        <v>125</v>
      </c>
      <c r="K8" s="235" t="s">
        <v>125</v>
      </c>
      <c r="L8" s="235" t="s">
        <v>125</v>
      </c>
      <c r="M8" s="235" t="s">
        <v>125</v>
      </c>
      <c r="N8" s="235" t="s">
        <v>125</v>
      </c>
      <c r="O8" s="235" t="s">
        <v>125</v>
      </c>
      <c r="P8" s="235" t="s">
        <v>125</v>
      </c>
      <c r="Q8" s="235" t="s">
        <v>125</v>
      </c>
      <c r="R8" s="235" t="s">
        <v>125</v>
      </c>
      <c r="S8" s="235" t="s">
        <v>125</v>
      </c>
      <c r="T8" s="235">
        <f aca="true" t="shared" si="0" ref="T8:T14">SUM(B8:S8)</f>
        <v>42840</v>
      </c>
    </row>
    <row r="9" spans="1:20" ht="18.75">
      <c r="A9" s="239">
        <v>5210200</v>
      </c>
      <c r="B9" s="235">
        <v>3510</v>
      </c>
      <c r="C9" s="235" t="s">
        <v>125</v>
      </c>
      <c r="D9" s="235" t="s">
        <v>125</v>
      </c>
      <c r="E9" s="235" t="s">
        <v>125</v>
      </c>
      <c r="F9" s="235" t="s">
        <v>125</v>
      </c>
      <c r="G9" s="235" t="s">
        <v>125</v>
      </c>
      <c r="H9" s="235" t="s">
        <v>125</v>
      </c>
      <c r="I9" s="235" t="s">
        <v>125</v>
      </c>
      <c r="J9" s="235" t="s">
        <v>125</v>
      </c>
      <c r="K9" s="235" t="s">
        <v>125</v>
      </c>
      <c r="L9" s="235" t="s">
        <v>125</v>
      </c>
      <c r="M9" s="235" t="s">
        <v>125</v>
      </c>
      <c r="N9" s="235" t="s">
        <v>125</v>
      </c>
      <c r="O9" s="235" t="s">
        <v>125</v>
      </c>
      <c r="P9" s="235" t="s">
        <v>125</v>
      </c>
      <c r="Q9" s="235" t="s">
        <v>125</v>
      </c>
      <c r="R9" s="235" t="s">
        <v>125</v>
      </c>
      <c r="S9" s="235" t="s">
        <v>125</v>
      </c>
      <c r="T9" s="235">
        <f t="shared" si="0"/>
        <v>3510</v>
      </c>
    </row>
    <row r="10" spans="1:20" ht="18.75">
      <c r="A10" s="239">
        <v>5210300</v>
      </c>
      <c r="B10" s="235">
        <v>3510</v>
      </c>
      <c r="C10" s="235" t="s">
        <v>125</v>
      </c>
      <c r="D10" s="235" t="s">
        <v>125</v>
      </c>
      <c r="E10" s="235" t="s">
        <v>125</v>
      </c>
      <c r="F10" s="235" t="s">
        <v>125</v>
      </c>
      <c r="G10" s="235" t="s">
        <v>125</v>
      </c>
      <c r="H10" s="235" t="s">
        <v>125</v>
      </c>
      <c r="I10" s="235" t="s">
        <v>125</v>
      </c>
      <c r="J10" s="235" t="s">
        <v>125</v>
      </c>
      <c r="K10" s="235" t="s">
        <v>111</v>
      </c>
      <c r="L10" s="235" t="s">
        <v>125</v>
      </c>
      <c r="M10" s="235" t="s">
        <v>125</v>
      </c>
      <c r="N10" s="235" t="s">
        <v>125</v>
      </c>
      <c r="O10" s="235" t="s">
        <v>125</v>
      </c>
      <c r="P10" s="235" t="s">
        <v>125</v>
      </c>
      <c r="Q10" s="235" t="s">
        <v>125</v>
      </c>
      <c r="R10" s="235" t="s">
        <v>125</v>
      </c>
      <c r="S10" s="235" t="s">
        <v>125</v>
      </c>
      <c r="T10" s="235">
        <f t="shared" si="0"/>
        <v>3510</v>
      </c>
    </row>
    <row r="11" spans="1:20" ht="18.75">
      <c r="A11" s="239">
        <v>5210400</v>
      </c>
      <c r="B11" s="235">
        <v>7200</v>
      </c>
      <c r="C11" s="235" t="s">
        <v>125</v>
      </c>
      <c r="D11" s="235" t="s">
        <v>125</v>
      </c>
      <c r="E11" s="235" t="s">
        <v>125</v>
      </c>
      <c r="F11" s="235" t="s">
        <v>125</v>
      </c>
      <c r="G11" s="235" t="s">
        <v>125</v>
      </c>
      <c r="H11" s="235" t="s">
        <v>125</v>
      </c>
      <c r="I11" s="235" t="s">
        <v>125</v>
      </c>
      <c r="J11" s="235" t="s">
        <v>125</v>
      </c>
      <c r="K11" s="235" t="s">
        <v>125</v>
      </c>
      <c r="L11" s="235" t="s">
        <v>125</v>
      </c>
      <c r="M11" s="235" t="s">
        <v>125</v>
      </c>
      <c r="N11" s="235" t="s">
        <v>125</v>
      </c>
      <c r="O11" s="235" t="s">
        <v>125</v>
      </c>
      <c r="P11" s="235" t="s">
        <v>125</v>
      </c>
      <c r="Q11" s="235" t="s">
        <v>125</v>
      </c>
      <c r="R11" s="235" t="s">
        <v>125</v>
      </c>
      <c r="S11" s="235" t="s">
        <v>125</v>
      </c>
      <c r="T11" s="235">
        <f t="shared" si="0"/>
        <v>7200</v>
      </c>
    </row>
    <row r="12" spans="1:20" ht="18.75">
      <c r="A12" s="239">
        <v>5210600</v>
      </c>
      <c r="B12" s="235">
        <v>178800</v>
      </c>
      <c r="C12" s="235" t="s">
        <v>125</v>
      </c>
      <c r="D12" s="235" t="s">
        <v>125</v>
      </c>
      <c r="E12" s="235" t="s">
        <v>125</v>
      </c>
      <c r="F12" s="235" t="s">
        <v>125</v>
      </c>
      <c r="G12" s="235" t="s">
        <v>125</v>
      </c>
      <c r="H12" s="235" t="s">
        <v>125</v>
      </c>
      <c r="I12" s="235" t="s">
        <v>125</v>
      </c>
      <c r="J12" s="235" t="s">
        <v>125</v>
      </c>
      <c r="K12" s="235" t="s">
        <v>125</v>
      </c>
      <c r="L12" s="235" t="s">
        <v>125</v>
      </c>
      <c r="M12" s="235" t="s">
        <v>125</v>
      </c>
      <c r="N12" s="235" t="s">
        <v>125</v>
      </c>
      <c r="O12" s="235" t="s">
        <v>125</v>
      </c>
      <c r="P12" s="235" t="s">
        <v>125</v>
      </c>
      <c r="Q12" s="235" t="s">
        <v>125</v>
      </c>
      <c r="R12" s="235" t="s">
        <v>125</v>
      </c>
      <c r="S12" s="235" t="s">
        <v>125</v>
      </c>
      <c r="T12" s="235">
        <f t="shared" si="0"/>
        <v>178800</v>
      </c>
    </row>
    <row r="13" spans="1:20" ht="18.75">
      <c r="A13" s="239" t="s">
        <v>202</v>
      </c>
      <c r="B13" s="235">
        <f>SUM(B8:B12)</f>
        <v>235860</v>
      </c>
      <c r="C13" s="235" t="s">
        <v>111</v>
      </c>
      <c r="D13" s="235" t="s">
        <v>125</v>
      </c>
      <c r="E13" s="235" t="s">
        <v>125</v>
      </c>
      <c r="F13" s="235" t="s">
        <v>125</v>
      </c>
      <c r="G13" s="235" t="s">
        <v>125</v>
      </c>
      <c r="H13" s="235" t="s">
        <v>125</v>
      </c>
      <c r="I13" s="235" t="s">
        <v>125</v>
      </c>
      <c r="J13" s="235" t="s">
        <v>125</v>
      </c>
      <c r="K13" s="235" t="s">
        <v>111</v>
      </c>
      <c r="L13" s="235" t="s">
        <v>125</v>
      </c>
      <c r="M13" s="235" t="s">
        <v>125</v>
      </c>
      <c r="N13" s="235" t="s">
        <v>125</v>
      </c>
      <c r="O13" s="235" t="s">
        <v>125</v>
      </c>
      <c r="P13" s="235" t="s">
        <v>125</v>
      </c>
      <c r="Q13" s="235" t="s">
        <v>125</v>
      </c>
      <c r="R13" s="235" t="s">
        <v>125</v>
      </c>
      <c r="S13" s="235" t="s">
        <v>125</v>
      </c>
      <c r="T13" s="235">
        <f>SUM(B13:S13)</f>
        <v>235860</v>
      </c>
    </row>
    <row r="14" spans="1:20" ht="21.75" customHeight="1" thickBot="1">
      <c r="A14" s="245" t="s">
        <v>95</v>
      </c>
      <c r="B14" s="242">
        <f>235860+235860+235860+235860+235860+235860+235860</f>
        <v>1651020</v>
      </c>
      <c r="C14" s="242" t="s">
        <v>111</v>
      </c>
      <c r="D14" s="242" t="s">
        <v>125</v>
      </c>
      <c r="E14" s="242" t="s">
        <v>125</v>
      </c>
      <c r="F14" s="242" t="s">
        <v>125</v>
      </c>
      <c r="G14" s="242" t="s">
        <v>125</v>
      </c>
      <c r="H14" s="242" t="s">
        <v>125</v>
      </c>
      <c r="I14" s="242" t="s">
        <v>125</v>
      </c>
      <c r="J14" s="242" t="s">
        <v>125</v>
      </c>
      <c r="K14" s="242" t="s">
        <v>111</v>
      </c>
      <c r="L14" s="242" t="s">
        <v>125</v>
      </c>
      <c r="M14" s="242" t="s">
        <v>125</v>
      </c>
      <c r="N14" s="242" t="s">
        <v>125</v>
      </c>
      <c r="O14" s="242" t="s">
        <v>125</v>
      </c>
      <c r="P14" s="242" t="s">
        <v>125</v>
      </c>
      <c r="Q14" s="242" t="s">
        <v>125</v>
      </c>
      <c r="R14" s="242" t="s">
        <v>125</v>
      </c>
      <c r="S14" s="242" t="s">
        <v>125</v>
      </c>
      <c r="T14" s="235">
        <f t="shared" si="0"/>
        <v>1651020</v>
      </c>
    </row>
    <row r="15" spans="1:20" ht="19.5" thickTop="1">
      <c r="A15" s="243">
        <v>5220000</v>
      </c>
      <c r="B15" s="244"/>
      <c r="C15" s="230"/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</row>
    <row r="16" spans="1:20" ht="18.75">
      <c r="A16" s="239">
        <v>5220100</v>
      </c>
      <c r="B16" s="235">
        <f>142016+67400</f>
        <v>209416</v>
      </c>
      <c r="C16" s="235">
        <v>112360</v>
      </c>
      <c r="D16" s="235" t="s">
        <v>125</v>
      </c>
      <c r="E16" s="235" t="s">
        <v>125</v>
      </c>
      <c r="F16" s="235" t="s">
        <v>125</v>
      </c>
      <c r="G16" s="235" t="s">
        <v>125</v>
      </c>
      <c r="H16" s="235" t="s">
        <v>125</v>
      </c>
      <c r="I16" s="235" t="s">
        <v>125</v>
      </c>
      <c r="J16" s="235" t="s">
        <v>125</v>
      </c>
      <c r="K16" s="235">
        <f>38480+9800</f>
        <v>48280</v>
      </c>
      <c r="L16" s="235" t="s">
        <v>125</v>
      </c>
      <c r="M16" s="235" t="s">
        <v>125</v>
      </c>
      <c r="N16" s="235" t="s">
        <v>125</v>
      </c>
      <c r="O16" s="235" t="s">
        <v>125</v>
      </c>
      <c r="P16" s="235" t="s">
        <v>125</v>
      </c>
      <c r="Q16" s="235" t="s">
        <v>125</v>
      </c>
      <c r="R16" s="235" t="s">
        <v>125</v>
      </c>
      <c r="S16" s="235" t="s">
        <v>125</v>
      </c>
      <c r="T16" s="235">
        <f>SUM(B16:S16)</f>
        <v>370056</v>
      </c>
    </row>
    <row r="17" spans="1:20" ht="18.75">
      <c r="A17" s="239">
        <v>5220200</v>
      </c>
      <c r="B17" s="235">
        <v>7000</v>
      </c>
      <c r="C17" s="235" t="s">
        <v>125</v>
      </c>
      <c r="D17" s="235" t="s">
        <v>230</v>
      </c>
      <c r="E17" s="235" t="s">
        <v>125</v>
      </c>
      <c r="F17" s="235" t="s">
        <v>125</v>
      </c>
      <c r="G17" s="235" t="s">
        <v>125</v>
      </c>
      <c r="H17" s="235" t="s">
        <v>125</v>
      </c>
      <c r="I17" s="235" t="s">
        <v>125</v>
      </c>
      <c r="J17" s="235" t="s">
        <v>125</v>
      </c>
      <c r="K17" s="235" t="s">
        <v>125</v>
      </c>
      <c r="L17" s="235" t="s">
        <v>125</v>
      </c>
      <c r="M17" s="235" t="s">
        <v>125</v>
      </c>
      <c r="N17" s="235" t="s">
        <v>125</v>
      </c>
      <c r="O17" s="235" t="s">
        <v>125</v>
      </c>
      <c r="P17" s="235" t="s">
        <v>125</v>
      </c>
      <c r="Q17" s="235" t="s">
        <v>125</v>
      </c>
      <c r="R17" s="235" t="s">
        <v>125</v>
      </c>
      <c r="S17" s="235" t="s">
        <v>125</v>
      </c>
      <c r="T17" s="235">
        <f aca="true" t="shared" si="1" ref="T17:T24">SUM(B17:S17)</f>
        <v>7000</v>
      </c>
    </row>
    <row r="18" spans="1:20" ht="18.75">
      <c r="A18" s="239">
        <v>5220300</v>
      </c>
      <c r="B18" s="235">
        <v>10500</v>
      </c>
      <c r="C18" s="235">
        <v>3500</v>
      </c>
      <c r="D18" s="235" t="s">
        <v>125</v>
      </c>
      <c r="E18" s="235" t="s">
        <v>125</v>
      </c>
      <c r="F18" s="235" t="s">
        <v>125</v>
      </c>
      <c r="G18" s="235" t="s">
        <v>125</v>
      </c>
      <c r="H18" s="235" t="s">
        <v>125</v>
      </c>
      <c r="I18" s="235" t="s">
        <v>125</v>
      </c>
      <c r="J18" s="235" t="s">
        <v>125</v>
      </c>
      <c r="K18" s="235">
        <v>3500</v>
      </c>
      <c r="L18" s="235" t="s">
        <v>125</v>
      </c>
      <c r="M18" s="235" t="s">
        <v>125</v>
      </c>
      <c r="N18" s="235" t="s">
        <v>125</v>
      </c>
      <c r="O18" s="235" t="s">
        <v>125</v>
      </c>
      <c r="P18" s="235" t="s">
        <v>125</v>
      </c>
      <c r="Q18" s="235" t="s">
        <v>125</v>
      </c>
      <c r="R18" s="235" t="s">
        <v>125</v>
      </c>
      <c r="S18" s="235" t="s">
        <v>125</v>
      </c>
      <c r="T18" s="235">
        <f t="shared" si="1"/>
        <v>17500</v>
      </c>
    </row>
    <row r="19" spans="1:20" ht="18.75">
      <c r="A19" s="239">
        <v>5220400</v>
      </c>
      <c r="B19" s="235">
        <v>18480</v>
      </c>
      <c r="C19" s="235">
        <f>5330+10700</f>
        <v>16030</v>
      </c>
      <c r="D19" s="235" t="s">
        <v>125</v>
      </c>
      <c r="E19" s="235" t="s">
        <v>125</v>
      </c>
      <c r="F19" s="235" t="s">
        <v>125</v>
      </c>
      <c r="G19" s="235" t="s">
        <v>125</v>
      </c>
      <c r="H19" s="235" t="s">
        <v>125</v>
      </c>
      <c r="I19" s="235" t="s">
        <v>125</v>
      </c>
      <c r="J19" s="235" t="s">
        <v>125</v>
      </c>
      <c r="K19" s="235" t="s">
        <v>125</v>
      </c>
      <c r="L19" s="235" t="s">
        <v>125</v>
      </c>
      <c r="M19" s="235" t="s">
        <v>125</v>
      </c>
      <c r="N19" s="235" t="s">
        <v>125</v>
      </c>
      <c r="O19" s="235" t="s">
        <v>125</v>
      </c>
      <c r="P19" s="235" t="s">
        <v>125</v>
      </c>
      <c r="Q19" s="235" t="s">
        <v>125</v>
      </c>
      <c r="R19" s="235" t="s">
        <v>125</v>
      </c>
      <c r="S19" s="235" t="s">
        <v>125</v>
      </c>
      <c r="T19" s="235">
        <f t="shared" si="1"/>
        <v>34510</v>
      </c>
    </row>
    <row r="20" spans="1:20" ht="18.75">
      <c r="A20" s="234">
        <v>5220500</v>
      </c>
      <c r="B20" s="230" t="s">
        <v>125</v>
      </c>
      <c r="C20" s="230" t="s">
        <v>125</v>
      </c>
      <c r="D20" s="230" t="s">
        <v>125</v>
      </c>
      <c r="E20" s="230" t="s">
        <v>125</v>
      </c>
      <c r="F20" s="230" t="s">
        <v>125</v>
      </c>
      <c r="G20" s="230" t="s">
        <v>125</v>
      </c>
      <c r="H20" s="230" t="s">
        <v>125</v>
      </c>
      <c r="I20" s="230" t="s">
        <v>125</v>
      </c>
      <c r="J20" s="230" t="s">
        <v>125</v>
      </c>
      <c r="K20" s="230" t="s">
        <v>125</v>
      </c>
      <c r="L20" s="230" t="s">
        <v>125</v>
      </c>
      <c r="M20" s="230" t="s">
        <v>125</v>
      </c>
      <c r="N20" s="230" t="s">
        <v>125</v>
      </c>
      <c r="O20" s="230" t="s">
        <v>125</v>
      </c>
      <c r="P20" s="230" t="s">
        <v>125</v>
      </c>
      <c r="Q20" s="230" t="s">
        <v>125</v>
      </c>
      <c r="R20" s="230" t="s">
        <v>125</v>
      </c>
      <c r="S20" s="230" t="s">
        <v>125</v>
      </c>
      <c r="T20" s="235">
        <f t="shared" si="1"/>
        <v>0</v>
      </c>
    </row>
    <row r="21" spans="1:20" ht="18.75">
      <c r="A21" s="239">
        <v>5220600</v>
      </c>
      <c r="B21" s="235">
        <v>44140</v>
      </c>
      <c r="C21" s="235">
        <v>27910</v>
      </c>
      <c r="D21" s="235" t="s">
        <v>125</v>
      </c>
      <c r="E21" s="235" t="s">
        <v>125</v>
      </c>
      <c r="F21" s="235" t="s">
        <v>125</v>
      </c>
      <c r="G21" s="235" t="s">
        <v>125</v>
      </c>
      <c r="H21" s="235" t="s">
        <v>125</v>
      </c>
      <c r="I21" s="235" t="s">
        <v>125</v>
      </c>
      <c r="J21" s="235" t="s">
        <v>125</v>
      </c>
      <c r="K21" s="235">
        <v>40040</v>
      </c>
      <c r="L21" s="235" t="s">
        <v>125</v>
      </c>
      <c r="M21" s="235" t="s">
        <v>125</v>
      </c>
      <c r="N21" s="235" t="s">
        <v>125</v>
      </c>
      <c r="O21" s="235" t="s">
        <v>125</v>
      </c>
      <c r="P21" s="235" t="s">
        <v>125</v>
      </c>
      <c r="Q21" s="235" t="s">
        <v>125</v>
      </c>
      <c r="R21" s="235" t="s">
        <v>125</v>
      </c>
      <c r="S21" s="235" t="s">
        <v>125</v>
      </c>
      <c r="T21" s="235">
        <f t="shared" si="1"/>
        <v>112090</v>
      </c>
    </row>
    <row r="22" spans="1:20" ht="18.75">
      <c r="A22" s="239">
        <v>5220700</v>
      </c>
      <c r="B22" s="235">
        <v>5000</v>
      </c>
      <c r="C22" s="235">
        <v>1785</v>
      </c>
      <c r="D22" s="235" t="s">
        <v>125</v>
      </c>
      <c r="E22" s="235" t="s">
        <v>125</v>
      </c>
      <c r="F22" s="235" t="s">
        <v>125</v>
      </c>
      <c r="G22" s="235" t="s">
        <v>125</v>
      </c>
      <c r="H22" s="235" t="s">
        <v>125</v>
      </c>
      <c r="I22" s="235" t="s">
        <v>125</v>
      </c>
      <c r="J22" s="235" t="s">
        <v>125</v>
      </c>
      <c r="K22" s="235">
        <v>2980</v>
      </c>
      <c r="L22" s="235" t="s">
        <v>125</v>
      </c>
      <c r="M22" s="235" t="s">
        <v>125</v>
      </c>
      <c r="N22" s="235" t="s">
        <v>125</v>
      </c>
      <c r="O22" s="235" t="s">
        <v>125</v>
      </c>
      <c r="P22" s="235" t="s">
        <v>125</v>
      </c>
      <c r="Q22" s="235" t="s">
        <v>125</v>
      </c>
      <c r="R22" s="235" t="s">
        <v>125</v>
      </c>
      <c r="S22" s="235" t="s">
        <v>125</v>
      </c>
      <c r="T22" s="235">
        <f t="shared" si="1"/>
        <v>9765</v>
      </c>
    </row>
    <row r="23" spans="1:20" ht="18.75">
      <c r="A23" s="239" t="s">
        <v>202</v>
      </c>
      <c r="B23" s="235">
        <f>SUM(B16:B22)</f>
        <v>294536</v>
      </c>
      <c r="C23" s="235">
        <f>SUM(C16:C22)</f>
        <v>161585</v>
      </c>
      <c r="D23" s="235" t="s">
        <v>125</v>
      </c>
      <c r="E23" s="235" t="s">
        <v>125</v>
      </c>
      <c r="F23" s="235" t="s">
        <v>125</v>
      </c>
      <c r="G23" s="235" t="s">
        <v>125</v>
      </c>
      <c r="H23" s="235" t="s">
        <v>125</v>
      </c>
      <c r="I23" s="235" t="s">
        <v>125</v>
      </c>
      <c r="J23" s="235" t="s">
        <v>125</v>
      </c>
      <c r="K23" s="235">
        <f>SUM(K16:K22)</f>
        <v>94800</v>
      </c>
      <c r="L23" s="235" t="s">
        <v>125</v>
      </c>
      <c r="M23" s="235" t="s">
        <v>125</v>
      </c>
      <c r="N23" s="235" t="s">
        <v>125</v>
      </c>
      <c r="O23" s="235" t="s">
        <v>125</v>
      </c>
      <c r="P23" s="235" t="s">
        <v>125</v>
      </c>
      <c r="Q23" s="235" t="s">
        <v>125</v>
      </c>
      <c r="R23" s="235" t="s">
        <v>125</v>
      </c>
      <c r="S23" s="235" t="s">
        <v>125</v>
      </c>
      <c r="T23" s="235">
        <f>SUM(B23:S23)</f>
        <v>550921</v>
      </c>
    </row>
    <row r="24" spans="1:20" ht="21.75" customHeight="1" thickBot="1">
      <c r="A24" s="245" t="s">
        <v>95</v>
      </c>
      <c r="B24" s="242">
        <f>282400+282400+282400+282400+282400+282400+294536</f>
        <v>1988936</v>
      </c>
      <c r="C24" s="242">
        <f>145550+145550+145550+157549+158835+158835+161585</f>
        <v>1073454</v>
      </c>
      <c r="D24" s="242" t="s">
        <v>125</v>
      </c>
      <c r="E24" s="242" t="s">
        <v>125</v>
      </c>
      <c r="F24" s="242" t="s">
        <v>125</v>
      </c>
      <c r="G24" s="242" t="s">
        <v>125</v>
      </c>
      <c r="H24" s="242" t="s">
        <v>125</v>
      </c>
      <c r="I24" s="242" t="s">
        <v>125</v>
      </c>
      <c r="J24" s="242" t="s">
        <v>125</v>
      </c>
      <c r="K24" s="242">
        <f>80605+80605+80605+92604+93890+93890+94800</f>
        <v>616999</v>
      </c>
      <c r="L24" s="242" t="s">
        <v>125</v>
      </c>
      <c r="M24" s="242" t="s">
        <v>125</v>
      </c>
      <c r="N24" s="242" t="s">
        <v>125</v>
      </c>
      <c r="O24" s="242" t="s">
        <v>125</v>
      </c>
      <c r="P24" s="242" t="s">
        <v>125</v>
      </c>
      <c r="Q24" s="242" t="s">
        <v>125</v>
      </c>
      <c r="R24" s="242" t="s">
        <v>125</v>
      </c>
      <c r="S24" s="242" t="s">
        <v>125</v>
      </c>
      <c r="T24" s="235">
        <f t="shared" si="1"/>
        <v>3679389</v>
      </c>
    </row>
    <row r="25" spans="1:20" ht="19.5" thickTop="1">
      <c r="A25" s="79"/>
      <c r="B25" s="246"/>
      <c r="C25" s="246"/>
      <c r="D25" s="246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246"/>
      <c r="S25" s="246"/>
      <c r="T25" s="246"/>
    </row>
    <row r="26" spans="1:20" ht="18.75">
      <c r="A26" s="79"/>
      <c r="B26" s="246"/>
      <c r="C26" s="246"/>
      <c r="D26" s="246"/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246"/>
      <c r="S26" s="246"/>
      <c r="T26" s="246"/>
    </row>
    <row r="27" spans="1:20" ht="18.75">
      <c r="A27" s="79"/>
      <c r="B27" s="246"/>
      <c r="C27" s="246"/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246"/>
      <c r="T27" s="246"/>
    </row>
    <row r="28" spans="1:20" ht="18.75">
      <c r="A28" s="79"/>
      <c r="B28" s="246"/>
      <c r="C28" s="246"/>
      <c r="D28" s="246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  <c r="R28" s="246"/>
      <c r="S28" s="246"/>
      <c r="T28" s="246"/>
    </row>
    <row r="29" spans="1:20" ht="25.5" customHeight="1">
      <c r="A29" s="462" t="s">
        <v>179</v>
      </c>
      <c r="B29" s="462"/>
      <c r="C29" s="462"/>
      <c r="D29" s="462"/>
      <c r="E29" s="462"/>
      <c r="F29" s="462"/>
      <c r="G29" s="462"/>
      <c r="H29" s="462"/>
      <c r="I29" s="462"/>
      <c r="J29" s="462"/>
      <c r="K29" s="462"/>
      <c r="L29" s="462"/>
      <c r="M29" s="462"/>
      <c r="N29" s="462"/>
      <c r="O29" s="462"/>
      <c r="P29" s="462"/>
      <c r="Q29" s="462"/>
      <c r="R29" s="462"/>
      <c r="S29" s="462"/>
      <c r="T29" s="462"/>
    </row>
    <row r="30" spans="1:20" ht="23.25" customHeight="1">
      <c r="A30" s="463" t="s">
        <v>203</v>
      </c>
      <c r="B30" s="463"/>
      <c r="C30" s="463"/>
      <c r="D30" s="463"/>
      <c r="E30" s="463"/>
      <c r="F30" s="463"/>
      <c r="G30" s="463"/>
      <c r="H30" s="463"/>
      <c r="I30" s="463"/>
      <c r="J30" s="463"/>
      <c r="K30" s="463"/>
      <c r="L30" s="463"/>
      <c r="M30" s="463"/>
      <c r="N30" s="463"/>
      <c r="O30" s="463"/>
      <c r="P30" s="463"/>
      <c r="Q30" s="463"/>
      <c r="R30" s="463"/>
      <c r="S30" s="463"/>
      <c r="T30" s="463"/>
    </row>
    <row r="31" spans="1:20" ht="21.75" customHeight="1">
      <c r="A31" s="463" t="s">
        <v>339</v>
      </c>
      <c r="B31" s="463"/>
      <c r="C31" s="463"/>
      <c r="D31" s="463"/>
      <c r="E31" s="463"/>
      <c r="F31" s="463"/>
      <c r="G31" s="463"/>
      <c r="H31" s="463"/>
      <c r="I31" s="463"/>
      <c r="J31" s="463"/>
      <c r="K31" s="463"/>
      <c r="L31" s="463"/>
      <c r="M31" s="463"/>
      <c r="N31" s="463"/>
      <c r="O31" s="463"/>
      <c r="P31" s="463"/>
      <c r="Q31" s="463"/>
      <c r="R31" s="463"/>
      <c r="S31" s="463"/>
      <c r="T31" s="463"/>
    </row>
    <row r="32" spans="1:20" ht="21">
      <c r="A32" s="88"/>
      <c r="B32" s="247"/>
      <c r="C32" s="247"/>
      <c r="D32" s="247"/>
      <c r="E32" s="247"/>
      <c r="F32" s="247"/>
      <c r="G32" s="247"/>
      <c r="H32" s="247"/>
      <c r="I32" s="248"/>
      <c r="J32" s="464"/>
      <c r="K32" s="464"/>
      <c r="L32" s="247"/>
      <c r="M32" s="247"/>
      <c r="N32" s="247"/>
      <c r="O32" s="247"/>
      <c r="P32" s="247"/>
      <c r="Q32" s="247"/>
      <c r="R32" s="247"/>
      <c r="S32" s="247"/>
      <c r="T32" s="247"/>
    </row>
    <row r="33" spans="1:20" ht="18.75">
      <c r="A33" s="229" t="s">
        <v>181</v>
      </c>
      <c r="B33" s="465" t="s">
        <v>182</v>
      </c>
      <c r="C33" s="466"/>
      <c r="D33" s="467" t="s">
        <v>128</v>
      </c>
      <c r="E33" s="468"/>
      <c r="F33" s="467" t="s">
        <v>129</v>
      </c>
      <c r="G33" s="468"/>
      <c r="H33" s="467" t="s">
        <v>130</v>
      </c>
      <c r="I33" s="468"/>
      <c r="J33" s="230" t="s">
        <v>131</v>
      </c>
      <c r="K33" s="466" t="s">
        <v>132</v>
      </c>
      <c r="L33" s="466"/>
      <c r="M33" s="460">
        <v>250</v>
      </c>
      <c r="N33" s="469"/>
      <c r="O33" s="466" t="s">
        <v>134</v>
      </c>
      <c r="P33" s="466"/>
      <c r="Q33" s="460" t="s">
        <v>135</v>
      </c>
      <c r="R33" s="469"/>
      <c r="S33" s="230" t="s">
        <v>136</v>
      </c>
      <c r="T33" s="470" t="s">
        <v>48</v>
      </c>
    </row>
    <row r="34" spans="1:20" ht="47.25">
      <c r="A34" s="234" t="s">
        <v>183</v>
      </c>
      <c r="B34" s="235" t="s">
        <v>184</v>
      </c>
      <c r="C34" s="235" t="s">
        <v>185</v>
      </c>
      <c r="D34" s="236" t="s">
        <v>186</v>
      </c>
      <c r="E34" s="236" t="s">
        <v>187</v>
      </c>
      <c r="F34" s="236" t="s">
        <v>188</v>
      </c>
      <c r="G34" s="236" t="s">
        <v>189</v>
      </c>
      <c r="H34" s="236" t="s">
        <v>190</v>
      </c>
      <c r="I34" s="236" t="s">
        <v>191</v>
      </c>
      <c r="J34" s="235" t="s">
        <v>192</v>
      </c>
      <c r="K34" s="235" t="s">
        <v>193</v>
      </c>
      <c r="L34" s="235" t="s">
        <v>194</v>
      </c>
      <c r="M34" s="235" t="s">
        <v>195</v>
      </c>
      <c r="N34" s="235" t="s">
        <v>196</v>
      </c>
      <c r="O34" s="235" t="s">
        <v>197</v>
      </c>
      <c r="P34" s="235" t="s">
        <v>198</v>
      </c>
      <c r="Q34" s="235" t="s">
        <v>199</v>
      </c>
      <c r="R34" s="236" t="s">
        <v>200</v>
      </c>
      <c r="S34" s="235" t="s">
        <v>201</v>
      </c>
      <c r="T34" s="471"/>
    </row>
    <row r="35" spans="1:20" ht="18.75">
      <c r="A35" s="238">
        <v>5210000</v>
      </c>
      <c r="B35" s="235"/>
      <c r="C35" s="235"/>
      <c r="D35" s="235"/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  <c r="R35" s="235"/>
      <c r="S35" s="235"/>
      <c r="T35" s="235"/>
    </row>
    <row r="36" spans="1:20" ht="18.75">
      <c r="A36" s="239">
        <v>5210100</v>
      </c>
      <c r="B36" s="235" t="s">
        <v>111</v>
      </c>
      <c r="C36" s="235" t="s">
        <v>125</v>
      </c>
      <c r="D36" s="235" t="s">
        <v>125</v>
      </c>
      <c r="E36" s="235" t="s">
        <v>125</v>
      </c>
      <c r="F36" s="235" t="s">
        <v>125</v>
      </c>
      <c r="G36" s="235" t="s">
        <v>125</v>
      </c>
      <c r="H36" s="235" t="s">
        <v>125</v>
      </c>
      <c r="I36" s="235" t="s">
        <v>125</v>
      </c>
      <c r="J36" s="235" t="s">
        <v>125</v>
      </c>
      <c r="K36" s="235" t="s">
        <v>125</v>
      </c>
      <c r="L36" s="235" t="s">
        <v>125</v>
      </c>
      <c r="M36" s="235" t="s">
        <v>125</v>
      </c>
      <c r="N36" s="235" t="s">
        <v>125</v>
      </c>
      <c r="O36" s="235" t="s">
        <v>125</v>
      </c>
      <c r="P36" s="235" t="s">
        <v>125</v>
      </c>
      <c r="Q36" s="235" t="s">
        <v>125</v>
      </c>
      <c r="R36" s="235" t="s">
        <v>125</v>
      </c>
      <c r="S36" s="235" t="s">
        <v>125</v>
      </c>
      <c r="T36" s="235" t="s">
        <v>111</v>
      </c>
    </row>
    <row r="37" spans="1:20" ht="18.75">
      <c r="A37" s="239">
        <v>5210200</v>
      </c>
      <c r="B37" s="235" t="s">
        <v>125</v>
      </c>
      <c r="C37" s="235" t="s">
        <v>125</v>
      </c>
      <c r="D37" s="235" t="s">
        <v>125</v>
      </c>
      <c r="E37" s="235" t="s">
        <v>125</v>
      </c>
      <c r="F37" s="235" t="s">
        <v>125</v>
      </c>
      <c r="G37" s="235" t="s">
        <v>125</v>
      </c>
      <c r="H37" s="235" t="s">
        <v>125</v>
      </c>
      <c r="I37" s="235" t="s">
        <v>125</v>
      </c>
      <c r="J37" s="235" t="s">
        <v>125</v>
      </c>
      <c r="K37" s="235" t="s">
        <v>111</v>
      </c>
      <c r="L37" s="235" t="s">
        <v>125</v>
      </c>
      <c r="M37" s="235" t="s">
        <v>125</v>
      </c>
      <c r="N37" s="235" t="s">
        <v>125</v>
      </c>
      <c r="O37" s="235" t="s">
        <v>125</v>
      </c>
      <c r="P37" s="235" t="s">
        <v>125</v>
      </c>
      <c r="Q37" s="235" t="s">
        <v>125</v>
      </c>
      <c r="R37" s="235" t="s">
        <v>125</v>
      </c>
      <c r="S37" s="235" t="s">
        <v>125</v>
      </c>
      <c r="T37" s="235" t="s">
        <v>111</v>
      </c>
    </row>
    <row r="38" spans="1:20" ht="18.75">
      <c r="A38" s="239">
        <v>5210300</v>
      </c>
      <c r="B38" s="235" t="s">
        <v>125</v>
      </c>
      <c r="C38" s="235" t="s">
        <v>125</v>
      </c>
      <c r="D38" s="235" t="s">
        <v>125</v>
      </c>
      <c r="E38" s="235" t="s">
        <v>125</v>
      </c>
      <c r="F38" s="235" t="s">
        <v>125</v>
      </c>
      <c r="G38" s="235" t="s">
        <v>125</v>
      </c>
      <c r="H38" s="235" t="s">
        <v>125</v>
      </c>
      <c r="I38" s="235" t="s">
        <v>125</v>
      </c>
      <c r="J38" s="235" t="s">
        <v>125</v>
      </c>
      <c r="K38" s="235" t="s">
        <v>125</v>
      </c>
      <c r="L38" s="235" t="s">
        <v>125</v>
      </c>
      <c r="M38" s="235" t="s">
        <v>125</v>
      </c>
      <c r="N38" s="235" t="s">
        <v>125</v>
      </c>
      <c r="O38" s="235" t="s">
        <v>125</v>
      </c>
      <c r="P38" s="235" t="s">
        <v>125</v>
      </c>
      <c r="Q38" s="235" t="s">
        <v>125</v>
      </c>
      <c r="R38" s="235" t="s">
        <v>125</v>
      </c>
      <c r="S38" s="235" t="s">
        <v>125</v>
      </c>
      <c r="T38" s="235" t="s">
        <v>125</v>
      </c>
    </row>
    <row r="39" spans="1:20" ht="18.75">
      <c r="A39" s="239">
        <v>5210400</v>
      </c>
      <c r="B39" s="235" t="s">
        <v>125</v>
      </c>
      <c r="C39" s="235" t="s">
        <v>125</v>
      </c>
      <c r="D39" s="235" t="s">
        <v>125</v>
      </c>
      <c r="E39" s="235" t="s">
        <v>125</v>
      </c>
      <c r="F39" s="235" t="s">
        <v>125</v>
      </c>
      <c r="G39" s="235" t="s">
        <v>125</v>
      </c>
      <c r="H39" s="235" t="s">
        <v>125</v>
      </c>
      <c r="I39" s="235" t="s">
        <v>125</v>
      </c>
      <c r="J39" s="235" t="s">
        <v>125</v>
      </c>
      <c r="K39" s="235" t="s">
        <v>125</v>
      </c>
      <c r="L39" s="235" t="s">
        <v>125</v>
      </c>
      <c r="M39" s="235" t="s">
        <v>125</v>
      </c>
      <c r="N39" s="235" t="s">
        <v>125</v>
      </c>
      <c r="O39" s="235" t="s">
        <v>125</v>
      </c>
      <c r="P39" s="235" t="s">
        <v>125</v>
      </c>
      <c r="Q39" s="235" t="s">
        <v>125</v>
      </c>
      <c r="R39" s="235" t="s">
        <v>125</v>
      </c>
      <c r="S39" s="235" t="s">
        <v>125</v>
      </c>
      <c r="T39" s="235" t="s">
        <v>125</v>
      </c>
    </row>
    <row r="40" spans="1:20" ht="18.75">
      <c r="A40" s="239">
        <v>5210600</v>
      </c>
      <c r="B40" s="235" t="s">
        <v>125</v>
      </c>
      <c r="C40" s="235" t="s">
        <v>125</v>
      </c>
      <c r="D40" s="235" t="s">
        <v>125</v>
      </c>
      <c r="E40" s="235" t="s">
        <v>125</v>
      </c>
      <c r="F40" s="235" t="s">
        <v>125</v>
      </c>
      <c r="G40" s="235" t="s">
        <v>125</v>
      </c>
      <c r="H40" s="235" t="s">
        <v>125</v>
      </c>
      <c r="I40" s="235" t="s">
        <v>125</v>
      </c>
      <c r="J40" s="235" t="s">
        <v>125</v>
      </c>
      <c r="K40" s="235" t="s">
        <v>125</v>
      </c>
      <c r="L40" s="235" t="s">
        <v>125</v>
      </c>
      <c r="M40" s="235" t="s">
        <v>125</v>
      </c>
      <c r="N40" s="235" t="s">
        <v>125</v>
      </c>
      <c r="O40" s="235" t="s">
        <v>125</v>
      </c>
      <c r="P40" s="235" t="s">
        <v>125</v>
      </c>
      <c r="Q40" s="235" t="s">
        <v>125</v>
      </c>
      <c r="R40" s="235" t="s">
        <v>125</v>
      </c>
      <c r="S40" s="235" t="s">
        <v>125</v>
      </c>
      <c r="T40" s="235" t="s">
        <v>125</v>
      </c>
    </row>
    <row r="41" spans="1:20" ht="18.75">
      <c r="A41" s="240" t="s">
        <v>202</v>
      </c>
      <c r="B41" s="235" t="s">
        <v>111</v>
      </c>
      <c r="C41" s="235" t="s">
        <v>125</v>
      </c>
      <c r="D41" s="235" t="s">
        <v>125</v>
      </c>
      <c r="E41" s="235" t="s">
        <v>125</v>
      </c>
      <c r="F41" s="235" t="s">
        <v>125</v>
      </c>
      <c r="G41" s="235" t="s">
        <v>125</v>
      </c>
      <c r="H41" s="235" t="s">
        <v>125</v>
      </c>
      <c r="I41" s="235" t="s">
        <v>125</v>
      </c>
      <c r="J41" s="235" t="s">
        <v>125</v>
      </c>
      <c r="K41" s="235" t="s">
        <v>111</v>
      </c>
      <c r="L41" s="235" t="s">
        <v>125</v>
      </c>
      <c r="M41" s="235" t="s">
        <v>125</v>
      </c>
      <c r="N41" s="235" t="s">
        <v>125</v>
      </c>
      <c r="O41" s="235" t="s">
        <v>125</v>
      </c>
      <c r="P41" s="235" t="s">
        <v>125</v>
      </c>
      <c r="Q41" s="235" t="s">
        <v>125</v>
      </c>
      <c r="R41" s="235" t="s">
        <v>125</v>
      </c>
      <c r="S41" s="235" t="s">
        <v>125</v>
      </c>
      <c r="T41" s="235" t="s">
        <v>111</v>
      </c>
    </row>
    <row r="42" spans="1:20" ht="19.5" thickBot="1">
      <c r="A42" s="241" t="s">
        <v>95</v>
      </c>
      <c r="B42" s="242" t="s">
        <v>111</v>
      </c>
      <c r="C42" s="242" t="s">
        <v>125</v>
      </c>
      <c r="D42" s="242" t="s">
        <v>125</v>
      </c>
      <c r="E42" s="242" t="s">
        <v>125</v>
      </c>
      <c r="F42" s="242" t="s">
        <v>125</v>
      </c>
      <c r="G42" s="242" t="s">
        <v>125</v>
      </c>
      <c r="H42" s="242" t="s">
        <v>125</v>
      </c>
      <c r="I42" s="242" t="s">
        <v>125</v>
      </c>
      <c r="J42" s="242" t="s">
        <v>125</v>
      </c>
      <c r="K42" s="242" t="s">
        <v>111</v>
      </c>
      <c r="L42" s="242" t="s">
        <v>125</v>
      </c>
      <c r="M42" s="242" t="s">
        <v>125</v>
      </c>
      <c r="N42" s="242" t="s">
        <v>125</v>
      </c>
      <c r="O42" s="242" t="s">
        <v>125</v>
      </c>
      <c r="P42" s="242" t="s">
        <v>125</v>
      </c>
      <c r="Q42" s="242" t="s">
        <v>125</v>
      </c>
      <c r="R42" s="242" t="s">
        <v>125</v>
      </c>
      <c r="S42" s="242" t="s">
        <v>125</v>
      </c>
      <c r="T42" s="242" t="s">
        <v>111</v>
      </c>
    </row>
    <row r="43" spans="1:20" ht="19.5" thickTop="1">
      <c r="A43" s="243">
        <v>5220000</v>
      </c>
      <c r="B43" s="230"/>
      <c r="C43" s="230"/>
      <c r="D43" s="230"/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230"/>
      <c r="P43" s="230"/>
      <c r="Q43" s="230"/>
      <c r="R43" s="230"/>
      <c r="S43" s="230"/>
      <c r="T43" s="230"/>
    </row>
    <row r="44" spans="1:20" ht="18.75">
      <c r="A44" s="239">
        <v>5220100</v>
      </c>
      <c r="B44" s="235" t="s">
        <v>125</v>
      </c>
      <c r="C44" s="235" t="s">
        <v>125</v>
      </c>
      <c r="D44" s="235" t="s">
        <v>125</v>
      </c>
      <c r="E44" s="235" t="s">
        <v>125</v>
      </c>
      <c r="F44" s="235" t="s">
        <v>125</v>
      </c>
      <c r="G44" s="235" t="s">
        <v>125</v>
      </c>
      <c r="H44" s="235" t="s">
        <v>125</v>
      </c>
      <c r="I44" s="235" t="s">
        <v>125</v>
      </c>
      <c r="J44" s="235" t="s">
        <v>125</v>
      </c>
      <c r="K44" s="235" t="s">
        <v>125</v>
      </c>
      <c r="L44" s="235" t="s">
        <v>125</v>
      </c>
      <c r="M44" s="235" t="s">
        <v>125</v>
      </c>
      <c r="N44" s="235" t="s">
        <v>125</v>
      </c>
      <c r="O44" s="235" t="s">
        <v>125</v>
      </c>
      <c r="P44" s="235" t="s">
        <v>125</v>
      </c>
      <c r="Q44" s="235" t="s">
        <v>125</v>
      </c>
      <c r="R44" s="235" t="s">
        <v>125</v>
      </c>
      <c r="S44" s="235" t="s">
        <v>125</v>
      </c>
      <c r="T44" s="235" t="s">
        <v>125</v>
      </c>
    </row>
    <row r="45" spans="1:20" ht="18.75">
      <c r="A45" s="239">
        <v>5220200</v>
      </c>
      <c r="B45" s="235" t="s">
        <v>125</v>
      </c>
      <c r="C45" s="235" t="s">
        <v>125</v>
      </c>
      <c r="D45" s="235" t="s">
        <v>125</v>
      </c>
      <c r="E45" s="235" t="s">
        <v>125</v>
      </c>
      <c r="F45" s="235" t="s">
        <v>125</v>
      </c>
      <c r="G45" s="235" t="s">
        <v>125</v>
      </c>
      <c r="H45" s="235" t="s">
        <v>125</v>
      </c>
      <c r="I45" s="235" t="s">
        <v>125</v>
      </c>
      <c r="J45" s="235" t="s">
        <v>125</v>
      </c>
      <c r="K45" s="235" t="s">
        <v>125</v>
      </c>
      <c r="L45" s="235" t="s">
        <v>125</v>
      </c>
      <c r="M45" s="235" t="s">
        <v>125</v>
      </c>
      <c r="N45" s="235" t="s">
        <v>125</v>
      </c>
      <c r="O45" s="235" t="s">
        <v>125</v>
      </c>
      <c r="P45" s="235" t="s">
        <v>125</v>
      </c>
      <c r="Q45" s="235" t="s">
        <v>125</v>
      </c>
      <c r="R45" s="235" t="s">
        <v>125</v>
      </c>
      <c r="S45" s="235" t="s">
        <v>125</v>
      </c>
      <c r="T45" s="235" t="s">
        <v>125</v>
      </c>
    </row>
    <row r="46" spans="1:20" ht="18.75">
      <c r="A46" s="239">
        <v>5220300</v>
      </c>
      <c r="B46" s="235" t="s">
        <v>125</v>
      </c>
      <c r="C46" s="235" t="s">
        <v>125</v>
      </c>
      <c r="D46" s="235" t="s">
        <v>125</v>
      </c>
      <c r="E46" s="235" t="s">
        <v>125</v>
      </c>
      <c r="F46" s="235" t="s">
        <v>125</v>
      </c>
      <c r="G46" s="235" t="s">
        <v>125</v>
      </c>
      <c r="H46" s="235" t="s">
        <v>125</v>
      </c>
      <c r="I46" s="235" t="s">
        <v>125</v>
      </c>
      <c r="J46" s="235" t="s">
        <v>125</v>
      </c>
      <c r="K46" s="235" t="s">
        <v>125</v>
      </c>
      <c r="L46" s="235" t="s">
        <v>125</v>
      </c>
      <c r="M46" s="235" t="s">
        <v>125</v>
      </c>
      <c r="N46" s="235" t="s">
        <v>125</v>
      </c>
      <c r="O46" s="235" t="s">
        <v>125</v>
      </c>
      <c r="P46" s="235" t="s">
        <v>125</v>
      </c>
      <c r="Q46" s="235" t="s">
        <v>125</v>
      </c>
      <c r="R46" s="235" t="s">
        <v>125</v>
      </c>
      <c r="S46" s="235" t="s">
        <v>125</v>
      </c>
      <c r="T46" s="235" t="s">
        <v>125</v>
      </c>
    </row>
    <row r="47" spans="1:20" ht="18.75">
      <c r="A47" s="239">
        <v>5220400</v>
      </c>
      <c r="B47" s="235" t="s">
        <v>125</v>
      </c>
      <c r="C47" s="235" t="s">
        <v>125</v>
      </c>
      <c r="D47" s="235" t="s">
        <v>125</v>
      </c>
      <c r="E47" s="235" t="s">
        <v>125</v>
      </c>
      <c r="F47" s="235" t="s">
        <v>125</v>
      </c>
      <c r="G47" s="235" t="s">
        <v>125</v>
      </c>
      <c r="H47" s="235" t="s">
        <v>125</v>
      </c>
      <c r="I47" s="235" t="s">
        <v>125</v>
      </c>
      <c r="J47" s="235" t="s">
        <v>125</v>
      </c>
      <c r="K47" s="235" t="s">
        <v>125</v>
      </c>
      <c r="L47" s="235" t="s">
        <v>125</v>
      </c>
      <c r="M47" s="235" t="s">
        <v>125</v>
      </c>
      <c r="N47" s="235" t="s">
        <v>125</v>
      </c>
      <c r="O47" s="235" t="s">
        <v>125</v>
      </c>
      <c r="P47" s="235" t="s">
        <v>125</v>
      </c>
      <c r="Q47" s="235" t="s">
        <v>125</v>
      </c>
      <c r="R47" s="235" t="s">
        <v>125</v>
      </c>
      <c r="S47" s="235" t="s">
        <v>125</v>
      </c>
      <c r="T47" s="235" t="s">
        <v>125</v>
      </c>
    </row>
    <row r="48" spans="1:20" ht="18.75">
      <c r="A48" s="234">
        <v>5220500</v>
      </c>
      <c r="B48" s="230" t="s">
        <v>111</v>
      </c>
      <c r="C48" s="230" t="s">
        <v>111</v>
      </c>
      <c r="D48" s="230" t="s">
        <v>111</v>
      </c>
      <c r="E48" s="230" t="s">
        <v>111</v>
      </c>
      <c r="F48" s="230" t="s">
        <v>111</v>
      </c>
      <c r="G48" s="230" t="s">
        <v>111</v>
      </c>
      <c r="H48" s="230" t="s">
        <v>111</v>
      </c>
      <c r="I48" s="230" t="s">
        <v>111</v>
      </c>
      <c r="J48" s="230" t="s">
        <v>111</v>
      </c>
      <c r="K48" s="230" t="s">
        <v>111</v>
      </c>
      <c r="L48" s="230" t="s">
        <v>111</v>
      </c>
      <c r="M48" s="230" t="s">
        <v>111</v>
      </c>
      <c r="N48" s="230" t="s">
        <v>111</v>
      </c>
      <c r="O48" s="230" t="s">
        <v>111</v>
      </c>
      <c r="P48" s="230" t="s">
        <v>111</v>
      </c>
      <c r="Q48" s="230" t="s">
        <v>111</v>
      </c>
      <c r="R48" s="230" t="s">
        <v>111</v>
      </c>
      <c r="S48" s="230" t="s">
        <v>111</v>
      </c>
      <c r="T48" s="230" t="s">
        <v>111</v>
      </c>
    </row>
    <row r="49" spans="1:20" ht="18.75">
      <c r="A49" s="239">
        <v>5220600</v>
      </c>
      <c r="B49" s="235" t="s">
        <v>125</v>
      </c>
      <c r="C49" s="235" t="s">
        <v>125</v>
      </c>
      <c r="D49" s="235" t="s">
        <v>125</v>
      </c>
      <c r="E49" s="235" t="s">
        <v>125</v>
      </c>
      <c r="F49" s="235" t="s">
        <v>125</v>
      </c>
      <c r="G49" s="235" t="s">
        <v>125</v>
      </c>
      <c r="H49" s="235" t="s">
        <v>125</v>
      </c>
      <c r="I49" s="235" t="s">
        <v>125</v>
      </c>
      <c r="J49" s="235" t="s">
        <v>125</v>
      </c>
      <c r="K49" s="235" t="s">
        <v>125</v>
      </c>
      <c r="L49" s="235" t="s">
        <v>125</v>
      </c>
      <c r="M49" s="235" t="s">
        <v>125</v>
      </c>
      <c r="N49" s="235" t="s">
        <v>125</v>
      </c>
      <c r="O49" s="235" t="s">
        <v>125</v>
      </c>
      <c r="P49" s="235" t="s">
        <v>125</v>
      </c>
      <c r="Q49" s="235" t="s">
        <v>125</v>
      </c>
      <c r="R49" s="235" t="s">
        <v>125</v>
      </c>
      <c r="S49" s="235" t="s">
        <v>125</v>
      </c>
      <c r="T49" s="235" t="s">
        <v>125</v>
      </c>
    </row>
    <row r="50" spans="1:20" ht="18.75">
      <c r="A50" s="239">
        <v>5220700</v>
      </c>
      <c r="B50" s="235" t="s">
        <v>125</v>
      </c>
      <c r="C50" s="235" t="s">
        <v>125</v>
      </c>
      <c r="D50" s="235" t="s">
        <v>125</v>
      </c>
      <c r="E50" s="235" t="s">
        <v>125</v>
      </c>
      <c r="F50" s="235" t="s">
        <v>125</v>
      </c>
      <c r="G50" s="235" t="s">
        <v>125</v>
      </c>
      <c r="H50" s="235" t="s">
        <v>125</v>
      </c>
      <c r="I50" s="235" t="s">
        <v>125</v>
      </c>
      <c r="J50" s="235" t="s">
        <v>125</v>
      </c>
      <c r="K50" s="235" t="s">
        <v>125</v>
      </c>
      <c r="L50" s="235" t="s">
        <v>125</v>
      </c>
      <c r="M50" s="235" t="s">
        <v>125</v>
      </c>
      <c r="N50" s="235" t="s">
        <v>125</v>
      </c>
      <c r="O50" s="235" t="s">
        <v>125</v>
      </c>
      <c r="P50" s="235" t="s">
        <v>125</v>
      </c>
      <c r="Q50" s="235" t="s">
        <v>125</v>
      </c>
      <c r="R50" s="235" t="s">
        <v>125</v>
      </c>
      <c r="S50" s="235" t="s">
        <v>125</v>
      </c>
      <c r="T50" s="235" t="s">
        <v>125</v>
      </c>
    </row>
    <row r="51" spans="1:20" ht="18.75">
      <c r="A51" s="239" t="s">
        <v>202</v>
      </c>
      <c r="B51" s="235" t="s">
        <v>125</v>
      </c>
      <c r="C51" s="235" t="s">
        <v>125</v>
      </c>
      <c r="D51" s="235" t="s">
        <v>125</v>
      </c>
      <c r="E51" s="235" t="s">
        <v>125</v>
      </c>
      <c r="F51" s="235" t="s">
        <v>125</v>
      </c>
      <c r="G51" s="235" t="s">
        <v>125</v>
      </c>
      <c r="H51" s="235" t="s">
        <v>125</v>
      </c>
      <c r="I51" s="235" t="s">
        <v>125</v>
      </c>
      <c r="J51" s="235" t="s">
        <v>125</v>
      </c>
      <c r="K51" s="235" t="s">
        <v>125</v>
      </c>
      <c r="L51" s="235" t="s">
        <v>125</v>
      </c>
      <c r="M51" s="235" t="s">
        <v>125</v>
      </c>
      <c r="N51" s="235" t="s">
        <v>125</v>
      </c>
      <c r="O51" s="235" t="s">
        <v>125</v>
      </c>
      <c r="P51" s="235" t="s">
        <v>125</v>
      </c>
      <c r="Q51" s="235" t="s">
        <v>125</v>
      </c>
      <c r="R51" s="235" t="s">
        <v>125</v>
      </c>
      <c r="S51" s="235" t="s">
        <v>125</v>
      </c>
      <c r="T51" s="235" t="s">
        <v>125</v>
      </c>
    </row>
    <row r="52" spans="1:20" ht="19.5" thickBot="1">
      <c r="A52" s="245" t="s">
        <v>95</v>
      </c>
      <c r="B52" s="242" t="s">
        <v>125</v>
      </c>
      <c r="C52" s="242" t="s">
        <v>125</v>
      </c>
      <c r="D52" s="242" t="s">
        <v>125</v>
      </c>
      <c r="E52" s="242" t="s">
        <v>125</v>
      </c>
      <c r="F52" s="242" t="s">
        <v>125</v>
      </c>
      <c r="G52" s="242" t="s">
        <v>125</v>
      </c>
      <c r="H52" s="242" t="s">
        <v>125</v>
      </c>
      <c r="I52" s="242" t="s">
        <v>125</v>
      </c>
      <c r="J52" s="242" t="s">
        <v>125</v>
      </c>
      <c r="K52" s="242" t="s">
        <v>125</v>
      </c>
      <c r="L52" s="242" t="s">
        <v>125</v>
      </c>
      <c r="M52" s="242" t="s">
        <v>125</v>
      </c>
      <c r="N52" s="242" t="s">
        <v>125</v>
      </c>
      <c r="O52" s="242" t="s">
        <v>125</v>
      </c>
      <c r="P52" s="242" t="s">
        <v>125</v>
      </c>
      <c r="Q52" s="242" t="s">
        <v>125</v>
      </c>
      <c r="R52" s="242" t="s">
        <v>125</v>
      </c>
      <c r="S52" s="242" t="s">
        <v>125</v>
      </c>
      <c r="T52" s="242" t="s">
        <v>125</v>
      </c>
    </row>
    <row r="53" ht="19.5" thickTop="1"/>
    <row r="57" spans="1:20" ht="25.5" customHeight="1">
      <c r="A57" s="462" t="s">
        <v>179</v>
      </c>
      <c r="B57" s="462"/>
      <c r="C57" s="462"/>
      <c r="D57" s="462"/>
      <c r="E57" s="462"/>
      <c r="F57" s="462"/>
      <c r="G57" s="462"/>
      <c r="H57" s="462"/>
      <c r="I57" s="462"/>
      <c r="J57" s="462"/>
      <c r="K57" s="462"/>
      <c r="L57" s="462"/>
      <c r="M57" s="462"/>
      <c r="N57" s="462"/>
      <c r="O57" s="462"/>
      <c r="P57" s="462"/>
      <c r="Q57" s="462"/>
      <c r="R57" s="462"/>
      <c r="S57" s="462"/>
      <c r="T57" s="462"/>
    </row>
    <row r="58" spans="1:20" ht="23.25" customHeight="1">
      <c r="A58" s="463" t="s">
        <v>340</v>
      </c>
      <c r="B58" s="463"/>
      <c r="C58" s="463"/>
      <c r="D58" s="463"/>
      <c r="E58" s="463"/>
      <c r="F58" s="463"/>
      <c r="G58" s="463"/>
      <c r="H58" s="463"/>
      <c r="I58" s="463"/>
      <c r="J58" s="463"/>
      <c r="K58" s="463"/>
      <c r="L58" s="463"/>
      <c r="M58" s="463"/>
      <c r="N58" s="463"/>
      <c r="O58" s="463"/>
      <c r="P58" s="463"/>
      <c r="Q58" s="463"/>
      <c r="R58" s="463"/>
      <c r="S58" s="463"/>
      <c r="T58" s="463"/>
    </row>
    <row r="59" spans="1:20" ht="21.75" customHeight="1">
      <c r="A59" s="463" t="s">
        <v>339</v>
      </c>
      <c r="B59" s="463"/>
      <c r="C59" s="463"/>
      <c r="D59" s="463"/>
      <c r="E59" s="463"/>
      <c r="F59" s="463"/>
      <c r="G59" s="463"/>
      <c r="H59" s="463"/>
      <c r="I59" s="463"/>
      <c r="J59" s="463"/>
      <c r="K59" s="463"/>
      <c r="L59" s="463"/>
      <c r="M59" s="463"/>
      <c r="N59" s="463"/>
      <c r="O59" s="463"/>
      <c r="P59" s="463"/>
      <c r="Q59" s="463"/>
      <c r="R59" s="463"/>
      <c r="S59" s="463"/>
      <c r="T59" s="463"/>
    </row>
    <row r="60" spans="1:20" ht="21">
      <c r="A60" s="88"/>
      <c r="B60" s="247"/>
      <c r="C60" s="247"/>
      <c r="D60" s="247"/>
      <c r="E60" s="247"/>
      <c r="F60" s="247"/>
      <c r="G60" s="247"/>
      <c r="H60" s="247"/>
      <c r="I60" s="248"/>
      <c r="J60" s="464"/>
      <c r="K60" s="464"/>
      <c r="L60" s="247"/>
      <c r="M60" s="247"/>
      <c r="N60" s="247"/>
      <c r="O60" s="247"/>
      <c r="P60" s="247"/>
      <c r="Q60" s="247"/>
      <c r="R60" s="247"/>
      <c r="S60" s="247"/>
      <c r="T60" s="247"/>
    </row>
    <row r="61" spans="1:20" ht="18.75">
      <c r="A61" s="229" t="s">
        <v>181</v>
      </c>
      <c r="B61" s="465" t="s">
        <v>182</v>
      </c>
      <c r="C61" s="466"/>
      <c r="D61" s="467" t="s">
        <v>128</v>
      </c>
      <c r="E61" s="468"/>
      <c r="F61" s="467" t="s">
        <v>129</v>
      </c>
      <c r="G61" s="468"/>
      <c r="H61" s="467" t="s">
        <v>130</v>
      </c>
      <c r="I61" s="468"/>
      <c r="J61" s="230" t="s">
        <v>131</v>
      </c>
      <c r="K61" s="466" t="s">
        <v>132</v>
      </c>
      <c r="L61" s="466"/>
      <c r="M61" s="460">
        <v>250</v>
      </c>
      <c r="N61" s="469"/>
      <c r="O61" s="466" t="s">
        <v>134</v>
      </c>
      <c r="P61" s="466"/>
      <c r="Q61" s="460" t="s">
        <v>135</v>
      </c>
      <c r="R61" s="469"/>
      <c r="S61" s="230" t="s">
        <v>136</v>
      </c>
      <c r="T61" s="470" t="s">
        <v>48</v>
      </c>
    </row>
    <row r="62" spans="1:20" ht="47.25">
      <c r="A62" s="234" t="s">
        <v>183</v>
      </c>
      <c r="B62" s="235" t="s">
        <v>184</v>
      </c>
      <c r="C62" s="235" t="s">
        <v>185</v>
      </c>
      <c r="D62" s="236" t="s">
        <v>186</v>
      </c>
      <c r="E62" s="236" t="s">
        <v>187</v>
      </c>
      <c r="F62" s="236" t="s">
        <v>188</v>
      </c>
      <c r="G62" s="236" t="s">
        <v>189</v>
      </c>
      <c r="H62" s="236" t="s">
        <v>190</v>
      </c>
      <c r="I62" s="236" t="s">
        <v>191</v>
      </c>
      <c r="J62" s="235" t="s">
        <v>192</v>
      </c>
      <c r="K62" s="235" t="s">
        <v>193</v>
      </c>
      <c r="L62" s="235" t="s">
        <v>194</v>
      </c>
      <c r="M62" s="235" t="s">
        <v>195</v>
      </c>
      <c r="N62" s="235" t="s">
        <v>196</v>
      </c>
      <c r="O62" s="235" t="s">
        <v>197</v>
      </c>
      <c r="P62" s="235" t="s">
        <v>198</v>
      </c>
      <c r="Q62" s="235" t="s">
        <v>199</v>
      </c>
      <c r="R62" s="236" t="s">
        <v>200</v>
      </c>
      <c r="S62" s="235" t="s">
        <v>201</v>
      </c>
      <c r="T62" s="471"/>
    </row>
    <row r="63" spans="1:20" ht="18.75">
      <c r="A63" s="238">
        <v>5210000</v>
      </c>
      <c r="B63" s="235"/>
      <c r="C63" s="235"/>
      <c r="D63" s="235"/>
      <c r="E63" s="235"/>
      <c r="F63" s="235"/>
      <c r="G63" s="235"/>
      <c r="H63" s="235"/>
      <c r="I63" s="235"/>
      <c r="J63" s="235"/>
      <c r="K63" s="235"/>
      <c r="L63" s="235"/>
      <c r="M63" s="235"/>
      <c r="N63" s="235"/>
      <c r="O63" s="235"/>
      <c r="P63" s="235"/>
      <c r="Q63" s="235"/>
      <c r="R63" s="235"/>
      <c r="S63" s="235"/>
      <c r="T63" s="235"/>
    </row>
    <row r="64" spans="1:20" ht="18.75">
      <c r="A64" s="239">
        <v>5210100</v>
      </c>
      <c r="B64" s="235" t="s">
        <v>111</v>
      </c>
      <c r="C64" s="235" t="s">
        <v>125</v>
      </c>
      <c r="D64" s="235" t="s">
        <v>125</v>
      </c>
      <c r="E64" s="235" t="s">
        <v>125</v>
      </c>
      <c r="F64" s="235" t="s">
        <v>125</v>
      </c>
      <c r="G64" s="235" t="s">
        <v>125</v>
      </c>
      <c r="H64" s="235" t="s">
        <v>125</v>
      </c>
      <c r="I64" s="235" t="s">
        <v>125</v>
      </c>
      <c r="J64" s="235" t="s">
        <v>125</v>
      </c>
      <c r="K64" s="235" t="s">
        <v>125</v>
      </c>
      <c r="L64" s="235" t="s">
        <v>125</v>
      </c>
      <c r="M64" s="235" t="s">
        <v>125</v>
      </c>
      <c r="N64" s="235" t="s">
        <v>125</v>
      </c>
      <c r="O64" s="235" t="s">
        <v>125</v>
      </c>
      <c r="P64" s="235" t="s">
        <v>125</v>
      </c>
      <c r="Q64" s="235" t="s">
        <v>125</v>
      </c>
      <c r="R64" s="235" t="s">
        <v>125</v>
      </c>
      <c r="S64" s="235" t="s">
        <v>125</v>
      </c>
      <c r="T64" s="235" t="s">
        <v>111</v>
      </c>
    </row>
    <row r="65" spans="1:20" ht="18.75">
      <c r="A65" s="239">
        <v>5210200</v>
      </c>
      <c r="B65" s="235" t="s">
        <v>125</v>
      </c>
      <c r="C65" s="235" t="s">
        <v>125</v>
      </c>
      <c r="D65" s="235" t="s">
        <v>125</v>
      </c>
      <c r="E65" s="235" t="s">
        <v>125</v>
      </c>
      <c r="F65" s="235" t="s">
        <v>125</v>
      </c>
      <c r="G65" s="235" t="s">
        <v>125</v>
      </c>
      <c r="H65" s="235" t="s">
        <v>125</v>
      </c>
      <c r="I65" s="235" t="s">
        <v>125</v>
      </c>
      <c r="J65" s="235" t="s">
        <v>125</v>
      </c>
      <c r="K65" s="235" t="s">
        <v>111</v>
      </c>
      <c r="L65" s="235" t="s">
        <v>125</v>
      </c>
      <c r="M65" s="235" t="s">
        <v>125</v>
      </c>
      <c r="N65" s="235" t="s">
        <v>125</v>
      </c>
      <c r="O65" s="235" t="s">
        <v>125</v>
      </c>
      <c r="P65" s="235" t="s">
        <v>125</v>
      </c>
      <c r="Q65" s="235" t="s">
        <v>125</v>
      </c>
      <c r="R65" s="235" t="s">
        <v>125</v>
      </c>
      <c r="S65" s="235" t="s">
        <v>125</v>
      </c>
      <c r="T65" s="235" t="s">
        <v>111</v>
      </c>
    </row>
    <row r="66" spans="1:20" ht="18.75">
      <c r="A66" s="239">
        <v>5210300</v>
      </c>
      <c r="B66" s="235" t="s">
        <v>125</v>
      </c>
      <c r="C66" s="235" t="s">
        <v>125</v>
      </c>
      <c r="D66" s="235" t="s">
        <v>125</v>
      </c>
      <c r="E66" s="235" t="s">
        <v>125</v>
      </c>
      <c r="F66" s="235" t="s">
        <v>125</v>
      </c>
      <c r="G66" s="235" t="s">
        <v>125</v>
      </c>
      <c r="H66" s="235" t="s">
        <v>125</v>
      </c>
      <c r="I66" s="235" t="s">
        <v>125</v>
      </c>
      <c r="J66" s="235" t="s">
        <v>125</v>
      </c>
      <c r="K66" s="235" t="s">
        <v>125</v>
      </c>
      <c r="L66" s="235" t="s">
        <v>125</v>
      </c>
      <c r="M66" s="235" t="s">
        <v>125</v>
      </c>
      <c r="N66" s="235" t="s">
        <v>125</v>
      </c>
      <c r="O66" s="235" t="s">
        <v>125</v>
      </c>
      <c r="P66" s="235" t="s">
        <v>125</v>
      </c>
      <c r="Q66" s="235" t="s">
        <v>125</v>
      </c>
      <c r="R66" s="235" t="s">
        <v>125</v>
      </c>
      <c r="S66" s="235" t="s">
        <v>125</v>
      </c>
      <c r="T66" s="235" t="s">
        <v>125</v>
      </c>
    </row>
    <row r="67" spans="1:20" ht="18.75">
      <c r="A67" s="239">
        <v>5210400</v>
      </c>
      <c r="B67" s="235" t="s">
        <v>125</v>
      </c>
      <c r="C67" s="235" t="s">
        <v>125</v>
      </c>
      <c r="D67" s="235" t="s">
        <v>125</v>
      </c>
      <c r="E67" s="235" t="s">
        <v>125</v>
      </c>
      <c r="F67" s="235" t="s">
        <v>125</v>
      </c>
      <c r="G67" s="235" t="s">
        <v>125</v>
      </c>
      <c r="H67" s="235" t="s">
        <v>125</v>
      </c>
      <c r="I67" s="235" t="s">
        <v>125</v>
      </c>
      <c r="J67" s="235" t="s">
        <v>125</v>
      </c>
      <c r="K67" s="235" t="s">
        <v>125</v>
      </c>
      <c r="L67" s="235" t="s">
        <v>125</v>
      </c>
      <c r="M67" s="235" t="s">
        <v>125</v>
      </c>
      <c r="N67" s="235" t="s">
        <v>125</v>
      </c>
      <c r="O67" s="235" t="s">
        <v>125</v>
      </c>
      <c r="P67" s="235" t="s">
        <v>125</v>
      </c>
      <c r="Q67" s="235" t="s">
        <v>125</v>
      </c>
      <c r="R67" s="235" t="s">
        <v>125</v>
      </c>
      <c r="S67" s="235" t="s">
        <v>125</v>
      </c>
      <c r="T67" s="235" t="s">
        <v>125</v>
      </c>
    </row>
    <row r="68" spans="1:20" ht="18.75">
      <c r="A68" s="239">
        <v>5210600</v>
      </c>
      <c r="B68" s="235" t="s">
        <v>125</v>
      </c>
      <c r="C68" s="235" t="s">
        <v>125</v>
      </c>
      <c r="D68" s="235" t="s">
        <v>125</v>
      </c>
      <c r="E68" s="235" t="s">
        <v>125</v>
      </c>
      <c r="F68" s="235" t="s">
        <v>125</v>
      </c>
      <c r="G68" s="235" t="s">
        <v>125</v>
      </c>
      <c r="H68" s="235" t="s">
        <v>125</v>
      </c>
      <c r="I68" s="235" t="s">
        <v>125</v>
      </c>
      <c r="J68" s="235" t="s">
        <v>125</v>
      </c>
      <c r="K68" s="235" t="s">
        <v>125</v>
      </c>
      <c r="L68" s="235" t="s">
        <v>125</v>
      </c>
      <c r="M68" s="235" t="s">
        <v>125</v>
      </c>
      <c r="N68" s="235" t="s">
        <v>125</v>
      </c>
      <c r="O68" s="235" t="s">
        <v>125</v>
      </c>
      <c r="P68" s="235" t="s">
        <v>125</v>
      </c>
      <c r="Q68" s="235" t="s">
        <v>125</v>
      </c>
      <c r="R68" s="235" t="s">
        <v>125</v>
      </c>
      <c r="S68" s="235" t="s">
        <v>125</v>
      </c>
      <c r="T68" s="235" t="s">
        <v>125</v>
      </c>
    </row>
    <row r="69" spans="1:20" ht="18.75">
      <c r="A69" s="240" t="s">
        <v>202</v>
      </c>
      <c r="B69" s="235" t="s">
        <v>111</v>
      </c>
      <c r="C69" s="235" t="s">
        <v>125</v>
      </c>
      <c r="D69" s="235" t="s">
        <v>125</v>
      </c>
      <c r="E69" s="235" t="s">
        <v>125</v>
      </c>
      <c r="F69" s="235" t="s">
        <v>125</v>
      </c>
      <c r="G69" s="235" t="s">
        <v>125</v>
      </c>
      <c r="H69" s="235" t="s">
        <v>125</v>
      </c>
      <c r="I69" s="235" t="s">
        <v>125</v>
      </c>
      <c r="J69" s="235" t="s">
        <v>125</v>
      </c>
      <c r="K69" s="235" t="s">
        <v>111</v>
      </c>
      <c r="L69" s="235" t="s">
        <v>125</v>
      </c>
      <c r="M69" s="235" t="s">
        <v>125</v>
      </c>
      <c r="N69" s="235" t="s">
        <v>125</v>
      </c>
      <c r="O69" s="235" t="s">
        <v>125</v>
      </c>
      <c r="P69" s="235" t="s">
        <v>125</v>
      </c>
      <c r="Q69" s="235" t="s">
        <v>125</v>
      </c>
      <c r="R69" s="235" t="s">
        <v>125</v>
      </c>
      <c r="S69" s="235" t="s">
        <v>125</v>
      </c>
      <c r="T69" s="235" t="s">
        <v>111</v>
      </c>
    </row>
    <row r="70" spans="1:20" ht="19.5" thickBot="1">
      <c r="A70" s="241" t="s">
        <v>95</v>
      </c>
      <c r="B70" s="242" t="s">
        <v>111</v>
      </c>
      <c r="C70" s="242" t="s">
        <v>125</v>
      </c>
      <c r="D70" s="242" t="s">
        <v>125</v>
      </c>
      <c r="E70" s="242" t="s">
        <v>125</v>
      </c>
      <c r="F70" s="242" t="s">
        <v>125</v>
      </c>
      <c r="G70" s="242" t="s">
        <v>125</v>
      </c>
      <c r="H70" s="242" t="s">
        <v>125</v>
      </c>
      <c r="I70" s="242" t="s">
        <v>125</v>
      </c>
      <c r="J70" s="242" t="s">
        <v>125</v>
      </c>
      <c r="K70" s="242" t="s">
        <v>111</v>
      </c>
      <c r="L70" s="242" t="s">
        <v>125</v>
      </c>
      <c r="M70" s="242" t="s">
        <v>125</v>
      </c>
      <c r="N70" s="242" t="s">
        <v>125</v>
      </c>
      <c r="O70" s="242" t="s">
        <v>125</v>
      </c>
      <c r="P70" s="242" t="s">
        <v>125</v>
      </c>
      <c r="Q70" s="242" t="s">
        <v>125</v>
      </c>
      <c r="R70" s="242" t="s">
        <v>125</v>
      </c>
      <c r="S70" s="242" t="s">
        <v>125</v>
      </c>
      <c r="T70" s="242" t="s">
        <v>111</v>
      </c>
    </row>
    <row r="71" spans="1:20" ht="19.5" thickTop="1">
      <c r="A71" s="243">
        <v>5220000</v>
      </c>
      <c r="B71" s="230"/>
      <c r="C71" s="230"/>
      <c r="D71" s="230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</row>
    <row r="72" spans="1:20" ht="18.75">
      <c r="A72" s="239">
        <v>5220100</v>
      </c>
      <c r="B72" s="235" t="s">
        <v>125</v>
      </c>
      <c r="C72" s="235" t="s">
        <v>125</v>
      </c>
      <c r="D72" s="235" t="s">
        <v>125</v>
      </c>
      <c r="E72" s="235" t="s">
        <v>125</v>
      </c>
      <c r="F72" s="235" t="s">
        <v>125</v>
      </c>
      <c r="G72" s="235" t="s">
        <v>125</v>
      </c>
      <c r="H72" s="235" t="s">
        <v>125</v>
      </c>
      <c r="I72" s="235" t="s">
        <v>125</v>
      </c>
      <c r="J72" s="235" t="s">
        <v>125</v>
      </c>
      <c r="K72" s="235" t="s">
        <v>125</v>
      </c>
      <c r="L72" s="235" t="s">
        <v>125</v>
      </c>
      <c r="M72" s="235" t="s">
        <v>125</v>
      </c>
      <c r="N72" s="235" t="s">
        <v>125</v>
      </c>
      <c r="O72" s="235" t="s">
        <v>125</v>
      </c>
      <c r="P72" s="235" t="s">
        <v>125</v>
      </c>
      <c r="Q72" s="235" t="s">
        <v>125</v>
      </c>
      <c r="R72" s="235" t="s">
        <v>125</v>
      </c>
      <c r="S72" s="235" t="s">
        <v>125</v>
      </c>
      <c r="T72" s="235" t="s">
        <v>125</v>
      </c>
    </row>
    <row r="73" spans="1:20" ht="18.75">
      <c r="A73" s="239">
        <v>5220200</v>
      </c>
      <c r="B73" s="235" t="s">
        <v>125</v>
      </c>
      <c r="C73" s="235" t="s">
        <v>125</v>
      </c>
      <c r="D73" s="235" t="s">
        <v>125</v>
      </c>
      <c r="E73" s="235" t="s">
        <v>125</v>
      </c>
      <c r="F73" s="235" t="s">
        <v>125</v>
      </c>
      <c r="G73" s="235" t="s">
        <v>125</v>
      </c>
      <c r="H73" s="235" t="s">
        <v>125</v>
      </c>
      <c r="I73" s="235" t="s">
        <v>125</v>
      </c>
      <c r="J73" s="235" t="s">
        <v>125</v>
      </c>
      <c r="K73" s="235" t="s">
        <v>125</v>
      </c>
      <c r="L73" s="235" t="s">
        <v>125</v>
      </c>
      <c r="M73" s="235" t="s">
        <v>125</v>
      </c>
      <c r="N73" s="235" t="s">
        <v>125</v>
      </c>
      <c r="O73" s="235" t="s">
        <v>125</v>
      </c>
      <c r="P73" s="235" t="s">
        <v>125</v>
      </c>
      <c r="Q73" s="235" t="s">
        <v>125</v>
      </c>
      <c r="R73" s="235" t="s">
        <v>125</v>
      </c>
      <c r="S73" s="235" t="s">
        <v>125</v>
      </c>
      <c r="T73" s="235" t="s">
        <v>125</v>
      </c>
    </row>
    <row r="74" spans="1:20" ht="18.75">
      <c r="A74" s="239">
        <v>5220300</v>
      </c>
      <c r="B74" s="235" t="s">
        <v>125</v>
      </c>
      <c r="C74" s="235" t="s">
        <v>125</v>
      </c>
      <c r="D74" s="235" t="s">
        <v>125</v>
      </c>
      <c r="E74" s="235" t="s">
        <v>125</v>
      </c>
      <c r="F74" s="235" t="s">
        <v>125</v>
      </c>
      <c r="G74" s="235" t="s">
        <v>125</v>
      </c>
      <c r="H74" s="235" t="s">
        <v>125</v>
      </c>
      <c r="I74" s="235" t="s">
        <v>125</v>
      </c>
      <c r="J74" s="235" t="s">
        <v>125</v>
      </c>
      <c r="K74" s="235" t="s">
        <v>125</v>
      </c>
      <c r="L74" s="235" t="s">
        <v>125</v>
      </c>
      <c r="M74" s="235" t="s">
        <v>125</v>
      </c>
      <c r="N74" s="235" t="s">
        <v>125</v>
      </c>
      <c r="O74" s="235" t="s">
        <v>125</v>
      </c>
      <c r="P74" s="235" t="s">
        <v>125</v>
      </c>
      <c r="Q74" s="235" t="s">
        <v>125</v>
      </c>
      <c r="R74" s="235" t="s">
        <v>125</v>
      </c>
      <c r="S74" s="235" t="s">
        <v>125</v>
      </c>
      <c r="T74" s="235" t="s">
        <v>125</v>
      </c>
    </row>
    <row r="75" spans="1:20" ht="18.75">
      <c r="A75" s="239">
        <v>5220400</v>
      </c>
      <c r="B75" s="235" t="s">
        <v>125</v>
      </c>
      <c r="C75" s="235" t="s">
        <v>125</v>
      </c>
      <c r="D75" s="235" t="s">
        <v>125</v>
      </c>
      <c r="E75" s="235" t="s">
        <v>125</v>
      </c>
      <c r="F75" s="235" t="s">
        <v>125</v>
      </c>
      <c r="G75" s="235" t="s">
        <v>125</v>
      </c>
      <c r="H75" s="235" t="s">
        <v>125</v>
      </c>
      <c r="I75" s="235" t="s">
        <v>125</v>
      </c>
      <c r="J75" s="235" t="s">
        <v>125</v>
      </c>
      <c r="K75" s="235" t="s">
        <v>125</v>
      </c>
      <c r="L75" s="235" t="s">
        <v>125</v>
      </c>
      <c r="M75" s="235" t="s">
        <v>125</v>
      </c>
      <c r="N75" s="235" t="s">
        <v>125</v>
      </c>
      <c r="O75" s="235" t="s">
        <v>125</v>
      </c>
      <c r="P75" s="235" t="s">
        <v>125</v>
      </c>
      <c r="Q75" s="235" t="s">
        <v>125</v>
      </c>
      <c r="R75" s="235" t="s">
        <v>125</v>
      </c>
      <c r="S75" s="235" t="s">
        <v>125</v>
      </c>
      <c r="T75" s="235" t="s">
        <v>125</v>
      </c>
    </row>
    <row r="76" spans="1:20" ht="18.75">
      <c r="A76" s="234">
        <v>5220500</v>
      </c>
      <c r="B76" s="230" t="s">
        <v>111</v>
      </c>
      <c r="C76" s="230" t="s">
        <v>111</v>
      </c>
      <c r="D76" s="230" t="s">
        <v>111</v>
      </c>
      <c r="E76" s="230" t="s">
        <v>111</v>
      </c>
      <c r="F76" s="230" t="s">
        <v>111</v>
      </c>
      <c r="G76" s="230" t="s">
        <v>111</v>
      </c>
      <c r="H76" s="230" t="s">
        <v>111</v>
      </c>
      <c r="I76" s="230" t="s">
        <v>111</v>
      </c>
      <c r="J76" s="230" t="s">
        <v>111</v>
      </c>
      <c r="K76" s="230" t="s">
        <v>111</v>
      </c>
      <c r="L76" s="230" t="s">
        <v>111</v>
      </c>
      <c r="M76" s="230" t="s">
        <v>111</v>
      </c>
      <c r="N76" s="230" t="s">
        <v>111</v>
      </c>
      <c r="O76" s="230" t="s">
        <v>111</v>
      </c>
      <c r="P76" s="230" t="s">
        <v>111</v>
      </c>
      <c r="Q76" s="230" t="s">
        <v>111</v>
      </c>
      <c r="R76" s="230" t="s">
        <v>111</v>
      </c>
      <c r="S76" s="230" t="s">
        <v>111</v>
      </c>
      <c r="T76" s="230" t="s">
        <v>111</v>
      </c>
    </row>
    <row r="77" spans="1:20" ht="18.75">
      <c r="A77" s="239">
        <v>5220600</v>
      </c>
      <c r="B77" s="235" t="s">
        <v>125</v>
      </c>
      <c r="C77" s="235" t="s">
        <v>125</v>
      </c>
      <c r="D77" s="235" t="s">
        <v>125</v>
      </c>
      <c r="E77" s="235" t="s">
        <v>125</v>
      </c>
      <c r="F77" s="235" t="s">
        <v>125</v>
      </c>
      <c r="G77" s="235" t="s">
        <v>125</v>
      </c>
      <c r="H77" s="235" t="s">
        <v>125</v>
      </c>
      <c r="I77" s="235" t="s">
        <v>125</v>
      </c>
      <c r="J77" s="235" t="s">
        <v>125</v>
      </c>
      <c r="K77" s="235" t="s">
        <v>125</v>
      </c>
      <c r="L77" s="235" t="s">
        <v>125</v>
      </c>
      <c r="M77" s="235" t="s">
        <v>125</v>
      </c>
      <c r="N77" s="235" t="s">
        <v>125</v>
      </c>
      <c r="O77" s="235" t="s">
        <v>125</v>
      </c>
      <c r="P77" s="235" t="s">
        <v>125</v>
      </c>
      <c r="Q77" s="235" t="s">
        <v>125</v>
      </c>
      <c r="R77" s="235" t="s">
        <v>125</v>
      </c>
      <c r="S77" s="235" t="s">
        <v>125</v>
      </c>
      <c r="T77" s="235" t="s">
        <v>125</v>
      </c>
    </row>
    <row r="78" spans="1:20" ht="18.75">
      <c r="A78" s="239">
        <v>5220700</v>
      </c>
      <c r="B78" s="235" t="s">
        <v>125</v>
      </c>
      <c r="C78" s="235" t="s">
        <v>125</v>
      </c>
      <c r="D78" s="235" t="s">
        <v>125</v>
      </c>
      <c r="E78" s="235" t="s">
        <v>125</v>
      </c>
      <c r="F78" s="235" t="s">
        <v>125</v>
      </c>
      <c r="G78" s="235" t="s">
        <v>125</v>
      </c>
      <c r="H78" s="235" t="s">
        <v>125</v>
      </c>
      <c r="I78" s="235" t="s">
        <v>125</v>
      </c>
      <c r="J78" s="235" t="s">
        <v>125</v>
      </c>
      <c r="K78" s="235" t="s">
        <v>125</v>
      </c>
      <c r="L78" s="235" t="s">
        <v>125</v>
      </c>
      <c r="M78" s="235" t="s">
        <v>125</v>
      </c>
      <c r="N78" s="235" t="s">
        <v>125</v>
      </c>
      <c r="O78" s="235" t="s">
        <v>125</v>
      </c>
      <c r="P78" s="235" t="s">
        <v>125</v>
      </c>
      <c r="Q78" s="235" t="s">
        <v>125</v>
      </c>
      <c r="R78" s="235" t="s">
        <v>125</v>
      </c>
      <c r="S78" s="235" t="s">
        <v>125</v>
      </c>
      <c r="T78" s="235" t="s">
        <v>125</v>
      </c>
    </row>
    <row r="79" spans="1:20" ht="18.75">
      <c r="A79" s="239" t="s">
        <v>202</v>
      </c>
      <c r="B79" s="235" t="s">
        <v>125</v>
      </c>
      <c r="C79" s="235" t="s">
        <v>125</v>
      </c>
      <c r="D79" s="235" t="s">
        <v>125</v>
      </c>
      <c r="E79" s="235" t="s">
        <v>125</v>
      </c>
      <c r="F79" s="235" t="s">
        <v>125</v>
      </c>
      <c r="G79" s="235" t="s">
        <v>125</v>
      </c>
      <c r="H79" s="235" t="s">
        <v>125</v>
      </c>
      <c r="I79" s="235" t="s">
        <v>125</v>
      </c>
      <c r="J79" s="235" t="s">
        <v>125</v>
      </c>
      <c r="K79" s="235" t="s">
        <v>125</v>
      </c>
      <c r="L79" s="235" t="s">
        <v>125</v>
      </c>
      <c r="M79" s="235" t="s">
        <v>125</v>
      </c>
      <c r="N79" s="235" t="s">
        <v>125</v>
      </c>
      <c r="O79" s="235" t="s">
        <v>125</v>
      </c>
      <c r="P79" s="235" t="s">
        <v>125</v>
      </c>
      <c r="Q79" s="235" t="s">
        <v>125</v>
      </c>
      <c r="R79" s="235" t="s">
        <v>125</v>
      </c>
      <c r="S79" s="235" t="s">
        <v>125</v>
      </c>
      <c r="T79" s="235" t="s">
        <v>125</v>
      </c>
    </row>
    <row r="80" spans="1:20" ht="19.5" thickBot="1">
      <c r="A80" s="245" t="s">
        <v>95</v>
      </c>
      <c r="B80" s="242" t="s">
        <v>125</v>
      </c>
      <c r="C80" s="242" t="s">
        <v>125</v>
      </c>
      <c r="D80" s="242" t="s">
        <v>125</v>
      </c>
      <c r="E80" s="242" t="s">
        <v>125</v>
      </c>
      <c r="F80" s="242" t="s">
        <v>125</v>
      </c>
      <c r="G80" s="242" t="s">
        <v>125</v>
      </c>
      <c r="H80" s="242" t="s">
        <v>125</v>
      </c>
      <c r="I80" s="242" t="s">
        <v>125</v>
      </c>
      <c r="J80" s="242" t="s">
        <v>125</v>
      </c>
      <c r="K80" s="242" t="s">
        <v>125</v>
      </c>
      <c r="L80" s="242" t="s">
        <v>125</v>
      </c>
      <c r="M80" s="242" t="s">
        <v>125</v>
      </c>
      <c r="N80" s="242" t="s">
        <v>125</v>
      </c>
      <c r="O80" s="242" t="s">
        <v>125</v>
      </c>
      <c r="P80" s="242" t="s">
        <v>125</v>
      </c>
      <c r="Q80" s="242" t="s">
        <v>125</v>
      </c>
      <c r="R80" s="242" t="s">
        <v>125</v>
      </c>
      <c r="S80" s="242" t="s">
        <v>125</v>
      </c>
      <c r="T80" s="242" t="s">
        <v>125</v>
      </c>
    </row>
    <row r="81" ht="19.5" thickTop="1"/>
  </sheetData>
  <sheetProtection/>
  <mergeCells count="38">
    <mergeCell ref="T61:T62"/>
    <mergeCell ref="A57:T57"/>
    <mergeCell ref="A58:T58"/>
    <mergeCell ref="A59:T59"/>
    <mergeCell ref="J60:K60"/>
    <mergeCell ref="B61:C61"/>
    <mergeCell ref="D61:E61"/>
    <mergeCell ref="F61:G61"/>
    <mergeCell ref="H61:I61"/>
    <mergeCell ref="K61:L61"/>
    <mergeCell ref="M61:N61"/>
    <mergeCell ref="Q33:R33"/>
    <mergeCell ref="T33:T34"/>
    <mergeCell ref="A29:T29"/>
    <mergeCell ref="A30:T30"/>
    <mergeCell ref="A31:T31"/>
    <mergeCell ref="O61:P61"/>
    <mergeCell ref="Q61:R61"/>
    <mergeCell ref="Q5:R5"/>
    <mergeCell ref="T5:T6"/>
    <mergeCell ref="J32:K32"/>
    <mergeCell ref="B33:C33"/>
    <mergeCell ref="D33:E33"/>
    <mergeCell ref="F33:G33"/>
    <mergeCell ref="H33:I33"/>
    <mergeCell ref="K33:L33"/>
    <mergeCell ref="M33:N33"/>
    <mergeCell ref="O33:P33"/>
    <mergeCell ref="K5:M5"/>
    <mergeCell ref="A1:T1"/>
    <mergeCell ref="A2:T2"/>
    <mergeCell ref="A3:T3"/>
    <mergeCell ref="A4:T4"/>
    <mergeCell ref="B5:C5"/>
    <mergeCell ref="D5:E5"/>
    <mergeCell ref="F5:G5"/>
    <mergeCell ref="H5:I5"/>
    <mergeCell ref="O5:P5"/>
  </mergeCells>
  <printOptions/>
  <pageMargins left="0.14" right="0.15" top="0.42" bottom="0.25" header="0.31496062992125984" footer="0.17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94"/>
  <sheetViews>
    <sheetView zoomScale="90" zoomScaleNormal="90" zoomScalePageLayoutView="0" workbookViewId="0" topLeftCell="A54">
      <selection activeCell="V68" sqref="V68"/>
    </sheetView>
  </sheetViews>
  <sheetFormatPr defaultColWidth="9.140625" defaultRowHeight="21.75"/>
  <cols>
    <col min="1" max="1" width="11.140625" style="54" customWidth="1"/>
    <col min="2" max="3" width="9.140625" style="54" customWidth="1"/>
    <col min="4" max="4" width="5.140625" style="54" customWidth="1"/>
    <col min="5" max="5" width="8.00390625" style="54" customWidth="1"/>
    <col min="6" max="6" width="5.140625" style="54" customWidth="1"/>
    <col min="7" max="7" width="10.00390625" style="54" bestFit="1" customWidth="1"/>
    <col min="8" max="8" width="5.57421875" style="54" customWidth="1"/>
    <col min="9" max="9" width="7.57421875" style="54" customWidth="1"/>
    <col min="10" max="10" width="9.140625" style="54" customWidth="1"/>
    <col min="11" max="11" width="8.00390625" style="54" customWidth="1"/>
    <col min="12" max="12" width="9.140625" style="54" customWidth="1"/>
    <col min="13" max="13" width="8.28125" style="54" customWidth="1"/>
    <col min="14" max="15" width="9.140625" style="54" customWidth="1"/>
    <col min="16" max="16" width="9.57421875" style="54" bestFit="1" customWidth="1"/>
    <col min="17" max="17" width="9.140625" style="54" customWidth="1"/>
    <col min="18" max="18" width="5.7109375" style="54" customWidth="1"/>
    <col min="19" max="19" width="10.00390625" style="54" customWidth="1"/>
    <col min="20" max="16384" width="9.140625" style="54" customWidth="1"/>
  </cols>
  <sheetData>
    <row r="1" spans="1:19" ht="37.5">
      <c r="A1" s="251" t="s">
        <v>181</v>
      </c>
      <c r="B1" s="473" t="s">
        <v>182</v>
      </c>
      <c r="C1" s="476"/>
      <c r="D1" s="476" t="s">
        <v>128</v>
      </c>
      <c r="E1" s="476"/>
      <c r="F1" s="472" t="s">
        <v>129</v>
      </c>
      <c r="G1" s="473"/>
      <c r="H1" s="236" t="s">
        <v>130</v>
      </c>
      <c r="I1" s="236" t="s">
        <v>131</v>
      </c>
      <c r="J1" s="472" t="s">
        <v>132</v>
      </c>
      <c r="K1" s="477"/>
      <c r="L1" s="477"/>
      <c r="M1" s="252" t="s">
        <v>133</v>
      </c>
      <c r="N1" s="472" t="s">
        <v>134</v>
      </c>
      <c r="O1" s="473"/>
      <c r="P1" s="460" t="s">
        <v>135</v>
      </c>
      <c r="Q1" s="469"/>
      <c r="R1" s="235" t="s">
        <v>136</v>
      </c>
      <c r="S1" s="474" t="s">
        <v>48</v>
      </c>
    </row>
    <row r="2" spans="1:19" ht="32.25" customHeight="1">
      <c r="A2" s="234" t="s">
        <v>204</v>
      </c>
      <c r="B2" s="236" t="s">
        <v>184</v>
      </c>
      <c r="C2" s="236" t="s">
        <v>185</v>
      </c>
      <c r="D2" s="236" t="s">
        <v>186</v>
      </c>
      <c r="E2" s="236" t="s">
        <v>187</v>
      </c>
      <c r="F2" s="231" t="s">
        <v>188</v>
      </c>
      <c r="G2" s="231" t="s">
        <v>189</v>
      </c>
      <c r="H2" s="236" t="s">
        <v>191</v>
      </c>
      <c r="I2" s="236" t="s">
        <v>192</v>
      </c>
      <c r="J2" s="236" t="s">
        <v>193</v>
      </c>
      <c r="K2" s="236" t="s">
        <v>194</v>
      </c>
      <c r="L2" s="236" t="s">
        <v>220</v>
      </c>
      <c r="M2" s="235" t="s">
        <v>196</v>
      </c>
      <c r="N2" s="236" t="s">
        <v>197</v>
      </c>
      <c r="O2" s="236" t="s">
        <v>198</v>
      </c>
      <c r="P2" s="235" t="s">
        <v>199</v>
      </c>
      <c r="Q2" s="236" t="s">
        <v>200</v>
      </c>
      <c r="R2" s="235" t="s">
        <v>201</v>
      </c>
      <c r="S2" s="475"/>
    </row>
    <row r="3" spans="1:19" ht="18" customHeight="1">
      <c r="A3" s="238">
        <v>5310000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5"/>
      <c r="S3" s="239"/>
    </row>
    <row r="4" spans="1:19" ht="18" customHeight="1">
      <c r="A4" s="239">
        <v>5310100</v>
      </c>
      <c r="B4" s="235" t="s">
        <v>125</v>
      </c>
      <c r="C4" s="239" t="s">
        <v>125</v>
      </c>
      <c r="D4" s="239" t="s">
        <v>125</v>
      </c>
      <c r="E4" s="239" t="s">
        <v>125</v>
      </c>
      <c r="F4" s="239" t="s">
        <v>125</v>
      </c>
      <c r="G4" s="239" t="s">
        <v>125</v>
      </c>
      <c r="H4" s="239" t="s">
        <v>125</v>
      </c>
      <c r="I4" s="239" t="s">
        <v>125</v>
      </c>
      <c r="J4" s="253" t="s">
        <v>125</v>
      </c>
      <c r="K4" s="239" t="s">
        <v>125</v>
      </c>
      <c r="L4" s="239" t="s">
        <v>125</v>
      </c>
      <c r="M4" s="239" t="s">
        <v>125</v>
      </c>
      <c r="N4" s="239" t="s">
        <v>125</v>
      </c>
      <c r="O4" s="239" t="s">
        <v>125</v>
      </c>
      <c r="P4" s="239" t="s">
        <v>125</v>
      </c>
      <c r="Q4" s="239" t="s">
        <v>125</v>
      </c>
      <c r="R4" s="239" t="s">
        <v>125</v>
      </c>
      <c r="S4" s="235">
        <f aca="true" t="shared" si="0" ref="S4:S10">SUM(B4:R4)</f>
        <v>0</v>
      </c>
    </row>
    <row r="5" spans="1:19" ht="18" customHeight="1">
      <c r="A5" s="239">
        <v>5310200</v>
      </c>
      <c r="B5" s="235" t="s">
        <v>125</v>
      </c>
      <c r="C5" s="254" t="s">
        <v>111</v>
      </c>
      <c r="D5" s="254" t="s">
        <v>111</v>
      </c>
      <c r="E5" s="254" t="s">
        <v>111</v>
      </c>
      <c r="F5" s="254" t="s">
        <v>111</v>
      </c>
      <c r="G5" s="254" t="s">
        <v>111</v>
      </c>
      <c r="H5" s="254" t="s">
        <v>111</v>
      </c>
      <c r="I5" s="254" t="s">
        <v>111</v>
      </c>
      <c r="J5" s="254" t="s">
        <v>111</v>
      </c>
      <c r="K5" s="254" t="s">
        <v>111</v>
      </c>
      <c r="L5" s="254" t="s">
        <v>111</v>
      </c>
      <c r="M5" s="254" t="s">
        <v>111</v>
      </c>
      <c r="N5" s="254" t="s">
        <v>111</v>
      </c>
      <c r="O5" s="239" t="s">
        <v>125</v>
      </c>
      <c r="P5" s="239" t="s">
        <v>125</v>
      </c>
      <c r="Q5" s="239" t="s">
        <v>125</v>
      </c>
      <c r="R5" s="235" t="s">
        <v>125</v>
      </c>
      <c r="S5" s="235">
        <f t="shared" si="0"/>
        <v>0</v>
      </c>
    </row>
    <row r="6" spans="1:19" ht="18" customHeight="1">
      <c r="A6" s="239">
        <v>5310300</v>
      </c>
      <c r="B6" s="235">
        <v>6720</v>
      </c>
      <c r="C6" s="239" t="s">
        <v>125</v>
      </c>
      <c r="D6" s="239" t="s">
        <v>125</v>
      </c>
      <c r="E6" s="239" t="s">
        <v>125</v>
      </c>
      <c r="F6" s="239" t="s">
        <v>125</v>
      </c>
      <c r="G6" s="239" t="s">
        <v>125</v>
      </c>
      <c r="H6" s="239" t="s">
        <v>125</v>
      </c>
      <c r="I6" s="239" t="s">
        <v>125</v>
      </c>
      <c r="J6" s="239" t="s">
        <v>125</v>
      </c>
      <c r="K6" s="239" t="s">
        <v>125</v>
      </c>
      <c r="L6" s="239" t="s">
        <v>125</v>
      </c>
      <c r="M6" s="254" t="s">
        <v>111</v>
      </c>
      <c r="N6" s="239" t="s">
        <v>125</v>
      </c>
      <c r="O6" s="239" t="s">
        <v>125</v>
      </c>
      <c r="P6" s="239" t="s">
        <v>125</v>
      </c>
      <c r="Q6" s="239" t="s">
        <v>125</v>
      </c>
      <c r="R6" s="235" t="s">
        <v>125</v>
      </c>
      <c r="S6" s="235">
        <f t="shared" si="0"/>
        <v>6720</v>
      </c>
    </row>
    <row r="7" spans="1:19" ht="18" customHeight="1">
      <c r="A7" s="239">
        <v>5310400</v>
      </c>
      <c r="B7" s="235">
        <v>10000</v>
      </c>
      <c r="C7" s="235">
        <v>4950</v>
      </c>
      <c r="D7" s="235" t="s">
        <v>111</v>
      </c>
      <c r="E7" s="235" t="s">
        <v>111</v>
      </c>
      <c r="F7" s="235" t="s">
        <v>111</v>
      </c>
      <c r="G7" s="235" t="s">
        <v>111</v>
      </c>
      <c r="H7" s="235" t="s">
        <v>111</v>
      </c>
      <c r="I7" s="235" t="s">
        <v>111</v>
      </c>
      <c r="J7" s="235" t="s">
        <v>125</v>
      </c>
      <c r="K7" s="239" t="s">
        <v>125</v>
      </c>
      <c r="L7" s="239" t="s">
        <v>125</v>
      </c>
      <c r="M7" s="254" t="s">
        <v>111</v>
      </c>
      <c r="N7" s="239" t="s">
        <v>125</v>
      </c>
      <c r="O7" s="239" t="s">
        <v>125</v>
      </c>
      <c r="P7" s="239" t="s">
        <v>125</v>
      </c>
      <c r="Q7" s="239" t="s">
        <v>125</v>
      </c>
      <c r="R7" s="235" t="s">
        <v>125</v>
      </c>
      <c r="S7" s="235">
        <f t="shared" si="0"/>
        <v>14950</v>
      </c>
    </row>
    <row r="8" spans="1:19" ht="18" customHeight="1">
      <c r="A8" s="239">
        <v>5310500</v>
      </c>
      <c r="B8" s="235" t="s">
        <v>125</v>
      </c>
      <c r="C8" s="235"/>
      <c r="D8" s="235" t="s">
        <v>125</v>
      </c>
      <c r="E8" s="235" t="s">
        <v>125</v>
      </c>
      <c r="F8" s="235" t="s">
        <v>125</v>
      </c>
      <c r="G8" s="235" t="s">
        <v>125</v>
      </c>
      <c r="H8" s="235" t="s">
        <v>125</v>
      </c>
      <c r="I8" s="239" t="s">
        <v>125</v>
      </c>
      <c r="J8" s="235" t="s">
        <v>125</v>
      </c>
      <c r="K8" s="239" t="s">
        <v>125</v>
      </c>
      <c r="L8" s="239" t="s">
        <v>125</v>
      </c>
      <c r="M8" s="254" t="s">
        <v>111</v>
      </c>
      <c r="N8" s="239" t="s">
        <v>125</v>
      </c>
      <c r="O8" s="239" t="s">
        <v>125</v>
      </c>
      <c r="P8" s="239" t="s">
        <v>125</v>
      </c>
      <c r="Q8" s="239" t="s">
        <v>125</v>
      </c>
      <c r="R8" s="255" t="s">
        <v>125</v>
      </c>
      <c r="S8" s="235">
        <f t="shared" si="0"/>
        <v>0</v>
      </c>
    </row>
    <row r="9" spans="1:19" ht="18" customHeight="1">
      <c r="A9" s="239" t="s">
        <v>202</v>
      </c>
      <c r="B9" s="235">
        <f>SUM(B4:B8)</f>
        <v>16720</v>
      </c>
      <c r="C9" s="235">
        <f>SUM(C4:C8)</f>
        <v>4950</v>
      </c>
      <c r="D9" s="235" t="s">
        <v>125</v>
      </c>
      <c r="E9" s="235" t="s">
        <v>125</v>
      </c>
      <c r="F9" s="235" t="s">
        <v>125</v>
      </c>
      <c r="G9" s="235" t="s">
        <v>125</v>
      </c>
      <c r="H9" s="235" t="s">
        <v>125</v>
      </c>
      <c r="I9" s="235" t="s">
        <v>125</v>
      </c>
      <c r="J9" s="235">
        <f>SUM(J4:J8)</f>
        <v>0</v>
      </c>
      <c r="K9" s="239" t="s">
        <v>125</v>
      </c>
      <c r="L9" s="239" t="s">
        <v>125</v>
      </c>
      <c r="M9" s="254" t="s">
        <v>111</v>
      </c>
      <c r="N9" s="239" t="s">
        <v>125</v>
      </c>
      <c r="O9" s="239" t="s">
        <v>125</v>
      </c>
      <c r="P9" s="239" t="s">
        <v>125</v>
      </c>
      <c r="Q9" s="239" t="s">
        <v>125</v>
      </c>
      <c r="R9" s="235" t="s">
        <v>125</v>
      </c>
      <c r="S9" s="235">
        <f t="shared" si="0"/>
        <v>21670</v>
      </c>
    </row>
    <row r="10" spans="1:19" ht="18" customHeight="1" thickBot="1">
      <c r="A10" s="245" t="s">
        <v>95</v>
      </c>
      <c r="B10" s="242">
        <f>6500+9306+9500+13000+21000+10000+16720</f>
        <v>86026</v>
      </c>
      <c r="C10" s="242">
        <f>4950+6750+4950+4950+4950+11350+4950</f>
        <v>42850</v>
      </c>
      <c r="D10" s="242" t="s">
        <v>125</v>
      </c>
      <c r="E10" s="242" t="s">
        <v>125</v>
      </c>
      <c r="F10" s="242" t="s">
        <v>125</v>
      </c>
      <c r="G10" s="242" t="s">
        <v>125</v>
      </c>
      <c r="H10" s="242" t="s">
        <v>125</v>
      </c>
      <c r="I10" s="242" t="s">
        <v>125</v>
      </c>
      <c r="J10" s="242">
        <f>1950+1950+1950+1950</f>
        <v>7800</v>
      </c>
      <c r="K10" s="245" t="s">
        <v>125</v>
      </c>
      <c r="L10" s="245" t="s">
        <v>125</v>
      </c>
      <c r="M10" s="257" t="s">
        <v>111</v>
      </c>
      <c r="N10" s="245" t="s">
        <v>125</v>
      </c>
      <c r="O10" s="245" t="s">
        <v>125</v>
      </c>
      <c r="P10" s="245" t="s">
        <v>125</v>
      </c>
      <c r="Q10" s="245" t="s">
        <v>125</v>
      </c>
      <c r="R10" s="242" t="s">
        <v>111</v>
      </c>
      <c r="S10" s="235">
        <f t="shared" si="0"/>
        <v>136676</v>
      </c>
    </row>
    <row r="11" spans="1:19" ht="18" customHeight="1" thickTop="1">
      <c r="A11" s="243">
        <v>5320000</v>
      </c>
      <c r="B11" s="234"/>
      <c r="C11" s="234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29"/>
      <c r="R11" s="258" t="s">
        <v>125</v>
      </c>
      <c r="S11" s="229"/>
    </row>
    <row r="12" spans="1:19" ht="18" customHeight="1">
      <c r="A12" s="239">
        <v>5320100</v>
      </c>
      <c r="B12" s="235">
        <f>7500+7500+7500+5000+15000</f>
        <v>42500</v>
      </c>
      <c r="C12" s="235" t="s">
        <v>125</v>
      </c>
      <c r="D12" s="235" t="s">
        <v>125</v>
      </c>
      <c r="E12" s="235" t="s">
        <v>125</v>
      </c>
      <c r="F12" s="239" t="s">
        <v>125</v>
      </c>
      <c r="G12" s="239" t="s">
        <v>125</v>
      </c>
      <c r="H12" s="239" t="s">
        <v>125</v>
      </c>
      <c r="I12" s="239" t="s">
        <v>125</v>
      </c>
      <c r="J12" s="255">
        <f>7500+41000</f>
        <v>48500</v>
      </c>
      <c r="K12" s="239" t="s">
        <v>125</v>
      </c>
      <c r="L12" s="259" t="s">
        <v>125</v>
      </c>
      <c r="M12" s="259" t="s">
        <v>125</v>
      </c>
      <c r="N12" s="239" t="s">
        <v>125</v>
      </c>
      <c r="O12" s="239" t="s">
        <v>111</v>
      </c>
      <c r="P12" s="239" t="s">
        <v>125</v>
      </c>
      <c r="Q12" s="239" t="s">
        <v>125</v>
      </c>
      <c r="R12" s="235" t="s">
        <v>125</v>
      </c>
      <c r="S12" s="233">
        <f aca="true" t="shared" si="1" ref="S12:S17">SUM(B12:R12)</f>
        <v>91000</v>
      </c>
    </row>
    <row r="13" spans="1:19" ht="18" customHeight="1">
      <c r="A13" s="239">
        <v>5320200</v>
      </c>
      <c r="B13" s="235" t="s">
        <v>125</v>
      </c>
      <c r="C13" s="235" t="s">
        <v>125</v>
      </c>
      <c r="D13" s="235" t="s">
        <v>125</v>
      </c>
      <c r="E13" s="235" t="s">
        <v>125</v>
      </c>
      <c r="F13" s="239" t="s">
        <v>125</v>
      </c>
      <c r="G13" s="239" t="s">
        <v>125</v>
      </c>
      <c r="H13" s="239" t="s">
        <v>125</v>
      </c>
      <c r="I13" s="256" t="s">
        <v>125</v>
      </c>
      <c r="J13" s="235" t="s">
        <v>111</v>
      </c>
      <c r="K13" s="260" t="s">
        <v>125</v>
      </c>
      <c r="L13" s="239" t="s">
        <v>125</v>
      </c>
      <c r="M13" s="259" t="s">
        <v>125</v>
      </c>
      <c r="N13" s="239" t="s">
        <v>125</v>
      </c>
      <c r="O13" s="239" t="s">
        <v>111</v>
      </c>
      <c r="P13" s="239" t="s">
        <v>125</v>
      </c>
      <c r="Q13" s="234" t="s">
        <v>125</v>
      </c>
      <c r="R13" s="230" t="s">
        <v>111</v>
      </c>
      <c r="S13" s="233">
        <f t="shared" si="1"/>
        <v>0</v>
      </c>
    </row>
    <row r="14" spans="1:19" ht="18" customHeight="1">
      <c r="A14" s="239">
        <v>5320300</v>
      </c>
      <c r="B14" s="261">
        <f>8400+10340</f>
        <v>18740</v>
      </c>
      <c r="C14" s="235">
        <f>7500+900+5100+5100</f>
        <v>18600</v>
      </c>
      <c r="D14" s="235" t="s">
        <v>125</v>
      </c>
      <c r="E14" s="235">
        <f>1400+11680</f>
        <v>13080</v>
      </c>
      <c r="F14" s="235" t="s">
        <v>111</v>
      </c>
      <c r="G14" s="262"/>
      <c r="H14" s="239" t="s">
        <v>125</v>
      </c>
      <c r="I14" s="259" t="s">
        <v>125</v>
      </c>
      <c r="J14" s="230" t="s">
        <v>125</v>
      </c>
      <c r="K14" s="239" t="s">
        <v>125</v>
      </c>
      <c r="L14" s="331" t="s">
        <v>125</v>
      </c>
      <c r="M14" s="259" t="s">
        <v>125</v>
      </c>
      <c r="N14" s="235">
        <f>57300+9800</f>
        <v>67100</v>
      </c>
      <c r="O14" s="253">
        <f>35050+71250</f>
        <v>106300</v>
      </c>
      <c r="P14" s="239" t="s">
        <v>125</v>
      </c>
      <c r="Q14" s="239" t="s">
        <v>125</v>
      </c>
      <c r="R14" s="235" t="s">
        <v>125</v>
      </c>
      <c r="S14" s="233">
        <f t="shared" si="1"/>
        <v>223820</v>
      </c>
    </row>
    <row r="15" spans="1:19" ht="18" customHeight="1">
      <c r="A15" s="239">
        <v>5320400</v>
      </c>
      <c r="B15" s="235"/>
      <c r="C15" s="235" t="s">
        <v>125</v>
      </c>
      <c r="D15" s="235" t="s">
        <v>125</v>
      </c>
      <c r="E15" s="235" t="s">
        <v>111</v>
      </c>
      <c r="F15" s="235" t="s">
        <v>111</v>
      </c>
      <c r="G15" s="235" t="s">
        <v>111</v>
      </c>
      <c r="H15" s="239" t="s">
        <v>125</v>
      </c>
      <c r="I15" s="235" t="s">
        <v>111</v>
      </c>
      <c r="J15" s="235"/>
      <c r="K15" s="239" t="s">
        <v>125</v>
      </c>
      <c r="L15" s="259" t="s">
        <v>111</v>
      </c>
      <c r="M15" s="259" t="s">
        <v>125</v>
      </c>
      <c r="N15" s="263" t="s">
        <v>111</v>
      </c>
      <c r="O15" s="264" t="s">
        <v>111</v>
      </c>
      <c r="P15" s="239" t="s">
        <v>125</v>
      </c>
      <c r="Q15" s="265" t="s">
        <v>125</v>
      </c>
      <c r="R15" s="235" t="s">
        <v>125</v>
      </c>
      <c r="S15" s="233">
        <f t="shared" si="1"/>
        <v>0</v>
      </c>
    </row>
    <row r="16" spans="1:19" ht="18" customHeight="1">
      <c r="A16" s="239" t="s">
        <v>202</v>
      </c>
      <c r="B16" s="235">
        <f>SUM(B12:B15)</f>
        <v>61240</v>
      </c>
      <c r="C16" s="235">
        <f>SUM(C12:C15)</f>
        <v>18600</v>
      </c>
      <c r="D16" s="235" t="s">
        <v>125</v>
      </c>
      <c r="E16" s="235">
        <f>SUM(E12:E15)</f>
        <v>13080</v>
      </c>
      <c r="F16" s="235" t="s">
        <v>125</v>
      </c>
      <c r="G16" s="235">
        <f>SUM(G12:G15)</f>
        <v>0</v>
      </c>
      <c r="H16" s="235" t="s">
        <v>125</v>
      </c>
      <c r="I16" s="235">
        <f>SUM(I12:I15)</f>
        <v>0</v>
      </c>
      <c r="J16" s="235">
        <f>SUM(J12:J15)</f>
        <v>48500</v>
      </c>
      <c r="K16" s="235" t="s">
        <v>125</v>
      </c>
      <c r="L16" s="235">
        <f>SUM(L14:L15)</f>
        <v>0</v>
      </c>
      <c r="M16" s="235">
        <f>SUM(M12:M15)</f>
        <v>0</v>
      </c>
      <c r="N16" s="235">
        <f>SUM(N12:N15)</f>
        <v>67100</v>
      </c>
      <c r="O16" s="235">
        <f>SUM(O12:O15)</f>
        <v>106300</v>
      </c>
      <c r="P16" s="239" t="s">
        <v>125</v>
      </c>
      <c r="Q16" s="265" t="s">
        <v>125</v>
      </c>
      <c r="R16" s="235" t="s">
        <v>125</v>
      </c>
      <c r="S16" s="233">
        <f t="shared" si="1"/>
        <v>314820</v>
      </c>
    </row>
    <row r="17" spans="1:19" ht="18" customHeight="1" thickBot="1">
      <c r="A17" s="245" t="s">
        <v>95</v>
      </c>
      <c r="B17" s="242">
        <f>6425+118418+59250.4+217962+190175+81846.89+61240</f>
        <v>735317.29</v>
      </c>
      <c r="C17" s="242">
        <f>15000+20184+17404+8980+13668+18600</f>
        <v>93836</v>
      </c>
      <c r="D17" s="242" t="s">
        <v>125</v>
      </c>
      <c r="E17" s="242">
        <f>14910+13080</f>
        <v>27990</v>
      </c>
      <c r="F17" s="242" t="s">
        <v>125</v>
      </c>
      <c r="G17" s="242">
        <f>11880+9720+9720+15120</f>
        <v>46440</v>
      </c>
      <c r="H17" s="242" t="s">
        <v>125</v>
      </c>
      <c r="I17" s="242">
        <v>0</v>
      </c>
      <c r="J17" s="242">
        <f>25000+9880+33280+8700+14000+48500</f>
        <v>139360</v>
      </c>
      <c r="K17" s="245" t="s">
        <v>125</v>
      </c>
      <c r="L17" s="280">
        <v>0</v>
      </c>
      <c r="M17" s="242">
        <v>0</v>
      </c>
      <c r="N17" s="242">
        <v>67100</v>
      </c>
      <c r="O17" s="242">
        <v>106300</v>
      </c>
      <c r="P17" s="267" t="s">
        <v>125</v>
      </c>
      <c r="Q17" s="245" t="s">
        <v>125</v>
      </c>
      <c r="R17" s="242" t="s">
        <v>125</v>
      </c>
      <c r="S17" s="233">
        <f t="shared" si="1"/>
        <v>1216343.29</v>
      </c>
    </row>
    <row r="18" spans="1:19" ht="18" customHeight="1" thickTop="1">
      <c r="A18" s="243">
        <v>5330000</v>
      </c>
      <c r="B18" s="234"/>
      <c r="C18" s="234"/>
      <c r="D18" s="234"/>
      <c r="E18" s="234"/>
      <c r="F18" s="234"/>
      <c r="G18" s="234"/>
      <c r="H18" s="234"/>
      <c r="I18" s="234"/>
      <c r="J18" s="230"/>
      <c r="K18" s="234"/>
      <c r="L18" s="234"/>
      <c r="M18" s="234"/>
      <c r="N18" s="250" t="s">
        <v>126</v>
      </c>
      <c r="O18" s="234"/>
      <c r="P18" s="234"/>
      <c r="Q18" s="234"/>
      <c r="R18" s="234"/>
      <c r="S18" s="234"/>
    </row>
    <row r="19" spans="1:19" ht="18" customHeight="1">
      <c r="A19" s="239">
        <v>5330100</v>
      </c>
      <c r="B19" s="235"/>
      <c r="C19" s="235">
        <v>10800</v>
      </c>
      <c r="D19" s="235" t="s">
        <v>125</v>
      </c>
      <c r="E19" s="235" t="s">
        <v>125</v>
      </c>
      <c r="F19" s="239" t="s">
        <v>125</v>
      </c>
      <c r="G19" s="239" t="s">
        <v>125</v>
      </c>
      <c r="H19" s="239" t="s">
        <v>125</v>
      </c>
      <c r="I19" s="239" t="s">
        <v>125</v>
      </c>
      <c r="J19" s="235" t="s">
        <v>125</v>
      </c>
      <c r="K19" s="235" t="s">
        <v>111</v>
      </c>
      <c r="L19" s="239" t="s">
        <v>125</v>
      </c>
      <c r="M19" s="239" t="s">
        <v>125</v>
      </c>
      <c r="N19" s="239" t="s">
        <v>125</v>
      </c>
      <c r="O19" s="239" t="s">
        <v>125</v>
      </c>
      <c r="P19" s="239" t="s">
        <v>125</v>
      </c>
      <c r="Q19" s="239" t="s">
        <v>125</v>
      </c>
      <c r="R19" s="239" t="s">
        <v>125</v>
      </c>
      <c r="S19" s="235">
        <f>SUM(B19:R19)</f>
        <v>10800</v>
      </c>
    </row>
    <row r="20" spans="1:19" ht="18" customHeight="1">
      <c r="A20" s="239">
        <v>5330200</v>
      </c>
      <c r="B20" s="235" t="s">
        <v>125</v>
      </c>
      <c r="C20" s="235" t="s">
        <v>125</v>
      </c>
      <c r="D20" s="235" t="s">
        <v>125</v>
      </c>
      <c r="E20" s="235" t="s">
        <v>125</v>
      </c>
      <c r="F20" s="239" t="s">
        <v>111</v>
      </c>
      <c r="G20" s="239" t="s">
        <v>111</v>
      </c>
      <c r="H20" s="239" t="s">
        <v>125</v>
      </c>
      <c r="I20" s="239" t="s">
        <v>111</v>
      </c>
      <c r="J20" s="235" t="s">
        <v>125</v>
      </c>
      <c r="K20" s="235" t="s">
        <v>125</v>
      </c>
      <c r="L20" s="239" t="s">
        <v>125</v>
      </c>
      <c r="M20" s="239" t="s">
        <v>125</v>
      </c>
      <c r="N20" s="239" t="s">
        <v>125</v>
      </c>
      <c r="O20" s="239" t="s">
        <v>125</v>
      </c>
      <c r="P20" s="239" t="s">
        <v>111</v>
      </c>
      <c r="Q20" s="239" t="s">
        <v>125</v>
      </c>
      <c r="R20" s="239" t="s">
        <v>125</v>
      </c>
      <c r="S20" s="235">
        <f aca="true" t="shared" si="2" ref="S20:S29">SUM(B20:R20)</f>
        <v>0</v>
      </c>
    </row>
    <row r="21" spans="1:19" ht="18" customHeight="1">
      <c r="A21" s="239">
        <v>5330300</v>
      </c>
      <c r="B21" s="235">
        <v>4965</v>
      </c>
      <c r="C21" s="239" t="s">
        <v>125</v>
      </c>
      <c r="D21" s="235" t="s">
        <v>125</v>
      </c>
      <c r="E21" s="235" t="s">
        <v>125</v>
      </c>
      <c r="F21" s="239" t="s">
        <v>125</v>
      </c>
      <c r="G21" s="239" t="s">
        <v>125</v>
      </c>
      <c r="H21" s="239" t="s">
        <v>125</v>
      </c>
      <c r="I21" s="239" t="s">
        <v>125</v>
      </c>
      <c r="J21" s="235" t="s">
        <v>125</v>
      </c>
      <c r="K21" s="239" t="s">
        <v>125</v>
      </c>
      <c r="L21" s="235" t="s">
        <v>125</v>
      </c>
      <c r="M21" s="239" t="s">
        <v>125</v>
      </c>
      <c r="N21" s="239" t="s">
        <v>125</v>
      </c>
      <c r="O21" s="239" t="s">
        <v>125</v>
      </c>
      <c r="P21" s="239" t="s">
        <v>125</v>
      </c>
      <c r="Q21" s="239" t="s">
        <v>125</v>
      </c>
      <c r="R21" s="239" t="s">
        <v>125</v>
      </c>
      <c r="S21" s="235">
        <f t="shared" si="2"/>
        <v>4965</v>
      </c>
    </row>
    <row r="22" spans="1:19" ht="18" customHeight="1">
      <c r="A22" s="239">
        <v>5330400</v>
      </c>
      <c r="B22" s="235" t="s">
        <v>111</v>
      </c>
      <c r="C22" s="239" t="s">
        <v>125</v>
      </c>
      <c r="D22" s="235" t="s">
        <v>125</v>
      </c>
      <c r="E22" s="235" t="s">
        <v>125</v>
      </c>
      <c r="F22" s="239" t="s">
        <v>125</v>
      </c>
      <c r="G22" s="259"/>
      <c r="H22" s="239" t="s">
        <v>125</v>
      </c>
      <c r="I22" s="239" t="s">
        <v>125</v>
      </c>
      <c r="J22" s="239" t="s">
        <v>125</v>
      </c>
      <c r="K22" s="239" t="s">
        <v>125</v>
      </c>
      <c r="L22" s="239" t="s">
        <v>125</v>
      </c>
      <c r="M22" s="239" t="s">
        <v>125</v>
      </c>
      <c r="N22" s="239" t="s">
        <v>125</v>
      </c>
      <c r="O22" s="239" t="s">
        <v>125</v>
      </c>
      <c r="P22" s="239" t="s">
        <v>125</v>
      </c>
      <c r="Q22" s="239" t="s">
        <v>125</v>
      </c>
      <c r="R22" s="239" t="s">
        <v>125</v>
      </c>
      <c r="S22" s="235">
        <f t="shared" si="2"/>
        <v>0</v>
      </c>
    </row>
    <row r="23" spans="1:19" ht="18" customHeight="1">
      <c r="A23" s="239">
        <v>5330500</v>
      </c>
      <c r="B23" s="235" t="s">
        <v>111</v>
      </c>
      <c r="C23" s="239" t="s">
        <v>125</v>
      </c>
      <c r="D23" s="235" t="s">
        <v>125</v>
      </c>
      <c r="E23" s="235" t="s">
        <v>125</v>
      </c>
      <c r="F23" s="239" t="s">
        <v>125</v>
      </c>
      <c r="G23" s="239" t="s">
        <v>125</v>
      </c>
      <c r="H23" s="239" t="s">
        <v>125</v>
      </c>
      <c r="I23" s="239" t="s">
        <v>125</v>
      </c>
      <c r="J23" s="239" t="s">
        <v>125</v>
      </c>
      <c r="K23" s="239" t="s">
        <v>125</v>
      </c>
      <c r="L23" s="235" t="s">
        <v>125</v>
      </c>
      <c r="M23" s="239" t="s">
        <v>125</v>
      </c>
      <c r="N23" s="239" t="s">
        <v>125</v>
      </c>
      <c r="O23" s="239" t="s">
        <v>125</v>
      </c>
      <c r="P23" s="235" t="s">
        <v>111</v>
      </c>
      <c r="Q23" s="239" t="s">
        <v>125</v>
      </c>
      <c r="R23" s="239" t="s">
        <v>125</v>
      </c>
      <c r="S23" s="235">
        <f t="shared" si="2"/>
        <v>0</v>
      </c>
    </row>
    <row r="24" spans="1:19" ht="18" customHeight="1">
      <c r="A24" s="239">
        <v>5330600</v>
      </c>
      <c r="B24" s="235" t="s">
        <v>125</v>
      </c>
      <c r="C24" s="235" t="s">
        <v>125</v>
      </c>
      <c r="D24" s="235" t="s">
        <v>125</v>
      </c>
      <c r="E24" s="235" t="s">
        <v>125</v>
      </c>
      <c r="F24" s="235" t="s">
        <v>125</v>
      </c>
      <c r="G24" s="235" t="s">
        <v>125</v>
      </c>
      <c r="H24" s="239" t="s">
        <v>125</v>
      </c>
      <c r="I24" s="235" t="s">
        <v>125</v>
      </c>
      <c r="J24" s="235" t="s">
        <v>125</v>
      </c>
      <c r="K24" s="235"/>
      <c r="L24" s="235" t="s">
        <v>125</v>
      </c>
      <c r="M24" s="239" t="s">
        <v>125</v>
      </c>
      <c r="N24" s="235" t="s">
        <v>125</v>
      </c>
      <c r="O24" s="239" t="s">
        <v>125</v>
      </c>
      <c r="P24" s="239" t="s">
        <v>125</v>
      </c>
      <c r="Q24" s="239" t="s">
        <v>125</v>
      </c>
      <c r="R24" s="239" t="s">
        <v>125</v>
      </c>
      <c r="S24" s="235">
        <f t="shared" si="2"/>
        <v>0</v>
      </c>
    </row>
    <row r="25" spans="1:19" ht="18" customHeight="1">
      <c r="A25" s="239">
        <v>5330800</v>
      </c>
      <c r="B25" s="235">
        <v>9820</v>
      </c>
      <c r="C25" s="239" t="s">
        <v>125</v>
      </c>
      <c r="D25" s="235" t="s">
        <v>125</v>
      </c>
      <c r="E25" s="235" t="s">
        <v>125</v>
      </c>
      <c r="F25" s="239" t="s">
        <v>125</v>
      </c>
      <c r="G25" s="239" t="s">
        <v>125</v>
      </c>
      <c r="H25" s="235" t="s">
        <v>111</v>
      </c>
      <c r="I25" s="239"/>
      <c r="J25" s="239" t="s">
        <v>125</v>
      </c>
      <c r="K25" s="239" t="s">
        <v>125</v>
      </c>
      <c r="L25" s="239" t="s">
        <v>125</v>
      </c>
      <c r="M25" s="239" t="s">
        <v>125</v>
      </c>
      <c r="N25" s="235" t="s">
        <v>125</v>
      </c>
      <c r="O25" s="239" t="s">
        <v>125</v>
      </c>
      <c r="P25" s="259" t="s">
        <v>125</v>
      </c>
      <c r="Q25" s="239" t="s">
        <v>125</v>
      </c>
      <c r="R25" s="239" t="s">
        <v>125</v>
      </c>
      <c r="S25" s="235">
        <f t="shared" si="2"/>
        <v>9820</v>
      </c>
    </row>
    <row r="26" spans="1:19" ht="18" customHeight="1">
      <c r="A26" s="239">
        <v>5330900</v>
      </c>
      <c r="B26" s="235" t="s">
        <v>125</v>
      </c>
      <c r="C26" s="235" t="s">
        <v>125</v>
      </c>
      <c r="D26" s="235" t="s">
        <v>125</v>
      </c>
      <c r="E26" s="235" t="s">
        <v>125</v>
      </c>
      <c r="F26" s="235" t="s">
        <v>125</v>
      </c>
      <c r="G26" s="235" t="s">
        <v>125</v>
      </c>
      <c r="H26" s="259" t="s">
        <v>125</v>
      </c>
      <c r="I26" s="235" t="s">
        <v>125</v>
      </c>
      <c r="J26" s="235" t="s">
        <v>125</v>
      </c>
      <c r="K26" s="235" t="s">
        <v>125</v>
      </c>
      <c r="L26" s="235" t="s">
        <v>125</v>
      </c>
      <c r="M26" s="239" t="s">
        <v>125</v>
      </c>
      <c r="N26" s="235" t="s">
        <v>111</v>
      </c>
      <c r="O26" s="235" t="s">
        <v>125</v>
      </c>
      <c r="P26" s="235" t="s">
        <v>125</v>
      </c>
      <c r="Q26" s="235" t="s">
        <v>125</v>
      </c>
      <c r="R26" s="239" t="s">
        <v>125</v>
      </c>
      <c r="S26" s="235">
        <f t="shared" si="2"/>
        <v>0</v>
      </c>
    </row>
    <row r="27" spans="1:19" ht="18" customHeight="1">
      <c r="A27" s="239">
        <v>5331100</v>
      </c>
      <c r="B27" s="235" t="s">
        <v>111</v>
      </c>
      <c r="C27" s="235" t="s">
        <v>125</v>
      </c>
      <c r="D27" s="235" t="s">
        <v>125</v>
      </c>
      <c r="E27" s="235" t="s">
        <v>125</v>
      </c>
      <c r="F27" s="239" t="s">
        <v>125</v>
      </c>
      <c r="G27" s="239" t="s">
        <v>125</v>
      </c>
      <c r="H27" s="239" t="s">
        <v>125</v>
      </c>
      <c r="I27" s="239" t="s">
        <v>125</v>
      </c>
      <c r="J27" s="235" t="s">
        <v>125</v>
      </c>
      <c r="K27" s="239" t="s">
        <v>125</v>
      </c>
      <c r="L27" s="239" t="s">
        <v>125</v>
      </c>
      <c r="M27" s="239" t="s">
        <v>125</v>
      </c>
      <c r="N27" s="239" t="s">
        <v>125</v>
      </c>
      <c r="O27" s="239" t="s">
        <v>125</v>
      </c>
      <c r="P27" s="239" t="s">
        <v>125</v>
      </c>
      <c r="Q27" s="235" t="s">
        <v>111</v>
      </c>
      <c r="R27" s="239" t="s">
        <v>125</v>
      </c>
      <c r="S27" s="235">
        <f t="shared" si="2"/>
        <v>0</v>
      </c>
    </row>
    <row r="28" spans="1:19" ht="18" customHeight="1">
      <c r="A28" s="239">
        <v>5331300</v>
      </c>
      <c r="B28" s="235" t="s">
        <v>125</v>
      </c>
      <c r="C28" s="235" t="s">
        <v>125</v>
      </c>
      <c r="D28" s="235" t="s">
        <v>125</v>
      </c>
      <c r="E28" s="235" t="s">
        <v>125</v>
      </c>
      <c r="F28" s="235" t="s">
        <v>125</v>
      </c>
      <c r="G28" s="235" t="s">
        <v>111</v>
      </c>
      <c r="H28" s="239" t="s">
        <v>125</v>
      </c>
      <c r="I28" s="239" t="s">
        <v>125</v>
      </c>
      <c r="J28" s="239" t="s">
        <v>125</v>
      </c>
      <c r="K28" s="239" t="s">
        <v>125</v>
      </c>
      <c r="L28" s="239" t="s">
        <v>125</v>
      </c>
      <c r="M28" s="239" t="s">
        <v>125</v>
      </c>
      <c r="N28" s="259" t="s">
        <v>125</v>
      </c>
      <c r="O28" s="239" t="s">
        <v>125</v>
      </c>
      <c r="P28" s="239" t="s">
        <v>125</v>
      </c>
      <c r="Q28" s="235" t="s">
        <v>125</v>
      </c>
      <c r="R28" s="239" t="s">
        <v>125</v>
      </c>
      <c r="S28" s="235">
        <f t="shared" si="2"/>
        <v>0</v>
      </c>
    </row>
    <row r="29" spans="1:19" ht="18" customHeight="1">
      <c r="A29" s="239">
        <v>5331400</v>
      </c>
      <c r="B29" s="235" t="s">
        <v>125</v>
      </c>
      <c r="C29" s="259" t="s">
        <v>125</v>
      </c>
      <c r="D29" s="235" t="s">
        <v>125</v>
      </c>
      <c r="E29" s="235" t="s">
        <v>125</v>
      </c>
      <c r="F29" s="235" t="s">
        <v>125</v>
      </c>
      <c r="G29" s="235" t="s">
        <v>125</v>
      </c>
      <c r="H29" s="239" t="s">
        <v>125</v>
      </c>
      <c r="I29" s="239" t="s">
        <v>125</v>
      </c>
      <c r="J29" s="253" t="s">
        <v>125</v>
      </c>
      <c r="K29" s="239" t="s">
        <v>125</v>
      </c>
      <c r="L29" s="239" t="s">
        <v>125</v>
      </c>
      <c r="M29" s="239" t="s">
        <v>125</v>
      </c>
      <c r="N29" s="239" t="s">
        <v>125</v>
      </c>
      <c r="O29" s="239" t="s">
        <v>125</v>
      </c>
      <c r="P29" s="239" t="s">
        <v>125</v>
      </c>
      <c r="Q29" s="235" t="s">
        <v>125</v>
      </c>
      <c r="R29" s="239" t="s">
        <v>125</v>
      </c>
      <c r="S29" s="235">
        <f t="shared" si="2"/>
        <v>0</v>
      </c>
    </row>
    <row r="30" spans="1:19" ht="18" customHeight="1">
      <c r="A30" s="239" t="s">
        <v>202</v>
      </c>
      <c r="B30" s="235">
        <f>SUM(B19:B29)</f>
        <v>14785</v>
      </c>
      <c r="C30" s="268">
        <f>SUM(C19:C29)</f>
        <v>10800</v>
      </c>
      <c r="D30" s="235" t="s">
        <v>125</v>
      </c>
      <c r="E30" s="235" t="s">
        <v>125</v>
      </c>
      <c r="F30" s="235" t="s">
        <v>125</v>
      </c>
      <c r="G30" s="235">
        <f>SUM(G19:G29)</f>
        <v>0</v>
      </c>
      <c r="H30" s="263">
        <f>SUM(H26:H29)</f>
        <v>0</v>
      </c>
      <c r="I30" s="235" t="s">
        <v>125</v>
      </c>
      <c r="J30" s="235">
        <f>SUM(J19:J29)</f>
        <v>0</v>
      </c>
      <c r="K30" s="235">
        <f>SUM(K19:K29)</f>
        <v>0</v>
      </c>
      <c r="L30" s="235">
        <f>SUM(L19:L29)</f>
        <v>0</v>
      </c>
      <c r="M30" s="239" t="s">
        <v>125</v>
      </c>
      <c r="N30" s="235">
        <f>SUM(N19:N29)</f>
        <v>0</v>
      </c>
      <c r="O30" s="235" t="s">
        <v>125</v>
      </c>
      <c r="P30" s="235">
        <f>SUM(P19:P29)</f>
        <v>0</v>
      </c>
      <c r="Q30" s="235" t="s">
        <v>125</v>
      </c>
      <c r="R30" s="235" t="s">
        <v>125</v>
      </c>
      <c r="S30" s="235">
        <f>SUM(B30:R30)</f>
        <v>25585</v>
      </c>
    </row>
    <row r="31" spans="1:19" ht="18" customHeight="1">
      <c r="A31" s="239" t="s">
        <v>95</v>
      </c>
      <c r="B31" s="235">
        <f>16180+38624+6520+11350+18555+14785</f>
        <v>106014</v>
      </c>
      <c r="C31" s="268">
        <f>7350+11590+7910+10800</f>
        <v>37650</v>
      </c>
      <c r="D31" s="235" t="s">
        <v>125</v>
      </c>
      <c r="E31" s="235" t="s">
        <v>125</v>
      </c>
      <c r="F31" s="235" t="s">
        <v>125</v>
      </c>
      <c r="G31" s="235">
        <v>647075</v>
      </c>
      <c r="H31" s="235">
        <v>0</v>
      </c>
      <c r="I31" s="235" t="s">
        <v>125</v>
      </c>
      <c r="J31" s="235">
        <v>6260</v>
      </c>
      <c r="K31" s="235">
        <v>43067.5</v>
      </c>
      <c r="L31" s="263">
        <v>0</v>
      </c>
      <c r="M31" s="263" t="s">
        <v>125</v>
      </c>
      <c r="N31" s="263">
        <v>0</v>
      </c>
      <c r="O31" s="239" t="s">
        <v>125</v>
      </c>
      <c r="P31" s="235">
        <v>0</v>
      </c>
      <c r="Q31" s="235" t="s">
        <v>125</v>
      </c>
      <c r="R31" s="239" t="s">
        <v>125</v>
      </c>
      <c r="S31" s="235">
        <f>SUM(B31:R31)</f>
        <v>840066.5</v>
      </c>
    </row>
    <row r="32" spans="1:19" ht="18" customHeight="1">
      <c r="A32" s="251" t="s">
        <v>181</v>
      </c>
      <c r="B32" s="473" t="s">
        <v>182</v>
      </c>
      <c r="C32" s="476"/>
      <c r="D32" s="476" t="s">
        <v>128</v>
      </c>
      <c r="E32" s="476"/>
      <c r="F32" s="472" t="s">
        <v>129</v>
      </c>
      <c r="G32" s="473"/>
      <c r="H32" s="236"/>
      <c r="I32" s="236" t="s">
        <v>131</v>
      </c>
      <c r="J32" s="476" t="s">
        <v>132</v>
      </c>
      <c r="K32" s="476"/>
      <c r="L32" s="460" t="s">
        <v>133</v>
      </c>
      <c r="M32" s="469"/>
      <c r="N32" s="472" t="s">
        <v>134</v>
      </c>
      <c r="O32" s="473"/>
      <c r="P32" s="460" t="s">
        <v>135</v>
      </c>
      <c r="Q32" s="469"/>
      <c r="R32" s="235" t="s">
        <v>136</v>
      </c>
      <c r="S32" s="474" t="s">
        <v>48</v>
      </c>
    </row>
    <row r="33" spans="1:19" ht="18" customHeight="1">
      <c r="A33" s="234" t="s">
        <v>204</v>
      </c>
      <c r="B33" s="236" t="s">
        <v>184</v>
      </c>
      <c r="C33" s="236" t="s">
        <v>185</v>
      </c>
      <c r="D33" s="236" t="s">
        <v>186</v>
      </c>
      <c r="E33" s="236" t="s">
        <v>187</v>
      </c>
      <c r="F33" s="231" t="s">
        <v>188</v>
      </c>
      <c r="G33" s="231" t="s">
        <v>189</v>
      </c>
      <c r="H33" s="236" t="s">
        <v>191</v>
      </c>
      <c r="I33" s="236" t="s">
        <v>192</v>
      </c>
      <c r="J33" s="236" t="s">
        <v>193</v>
      </c>
      <c r="K33" s="236" t="s">
        <v>194</v>
      </c>
      <c r="L33" s="235" t="s">
        <v>195</v>
      </c>
      <c r="M33" s="235" t="s">
        <v>196</v>
      </c>
      <c r="N33" s="236" t="s">
        <v>197</v>
      </c>
      <c r="O33" s="236" t="s">
        <v>198</v>
      </c>
      <c r="P33" s="235" t="s">
        <v>199</v>
      </c>
      <c r="Q33" s="236" t="s">
        <v>200</v>
      </c>
      <c r="R33" s="235" t="s">
        <v>201</v>
      </c>
      <c r="S33" s="475"/>
    </row>
    <row r="34" spans="1:19" ht="18" customHeight="1">
      <c r="A34" s="238">
        <v>5310000</v>
      </c>
      <c r="B34" s="239"/>
      <c r="C34" s="239"/>
      <c r="D34" s="239"/>
      <c r="E34" s="239"/>
      <c r="F34" s="239"/>
      <c r="G34" s="239"/>
      <c r="H34" s="239"/>
      <c r="I34" s="239"/>
      <c r="J34" s="239"/>
      <c r="K34" s="239"/>
      <c r="L34" s="239"/>
      <c r="M34" s="239"/>
      <c r="N34" s="239"/>
      <c r="O34" s="239"/>
      <c r="P34" s="239"/>
      <c r="Q34" s="239"/>
      <c r="R34" s="235"/>
      <c r="S34" s="239"/>
    </row>
    <row r="35" spans="1:19" ht="18" customHeight="1">
      <c r="A35" s="239">
        <v>5310100</v>
      </c>
      <c r="B35" s="235" t="s">
        <v>111</v>
      </c>
      <c r="C35" s="235" t="s">
        <v>111</v>
      </c>
      <c r="D35" s="235" t="s">
        <v>111</v>
      </c>
      <c r="E35" s="235" t="s">
        <v>111</v>
      </c>
      <c r="F35" s="235" t="s">
        <v>111</v>
      </c>
      <c r="G35" s="235" t="s">
        <v>111</v>
      </c>
      <c r="H35" s="235" t="s">
        <v>111</v>
      </c>
      <c r="I35" s="235" t="s">
        <v>111</v>
      </c>
      <c r="J35" s="235" t="s">
        <v>111</v>
      </c>
      <c r="K35" s="235" t="s">
        <v>111</v>
      </c>
      <c r="L35" s="235" t="s">
        <v>111</v>
      </c>
      <c r="M35" s="235" t="s">
        <v>111</v>
      </c>
      <c r="N35" s="235" t="s">
        <v>111</v>
      </c>
      <c r="O35" s="235" t="s">
        <v>111</v>
      </c>
      <c r="P35" s="235" t="s">
        <v>111</v>
      </c>
      <c r="Q35" s="235" t="s">
        <v>111</v>
      </c>
      <c r="R35" s="235" t="s">
        <v>111</v>
      </c>
      <c r="S35" s="235" t="s">
        <v>111</v>
      </c>
    </row>
    <row r="36" spans="1:19" ht="18" customHeight="1">
      <c r="A36" s="239">
        <v>5310200</v>
      </c>
      <c r="B36" s="235" t="s">
        <v>111</v>
      </c>
      <c r="C36" s="235" t="s">
        <v>111</v>
      </c>
      <c r="D36" s="235" t="s">
        <v>111</v>
      </c>
      <c r="E36" s="235" t="s">
        <v>111</v>
      </c>
      <c r="F36" s="235" t="s">
        <v>111</v>
      </c>
      <c r="G36" s="235" t="s">
        <v>111</v>
      </c>
      <c r="H36" s="235" t="s">
        <v>111</v>
      </c>
      <c r="I36" s="235" t="s">
        <v>111</v>
      </c>
      <c r="J36" s="235" t="s">
        <v>111</v>
      </c>
      <c r="K36" s="235" t="s">
        <v>111</v>
      </c>
      <c r="L36" s="235" t="s">
        <v>111</v>
      </c>
      <c r="M36" s="235" t="s">
        <v>111</v>
      </c>
      <c r="N36" s="235" t="s">
        <v>111</v>
      </c>
      <c r="O36" s="235" t="s">
        <v>111</v>
      </c>
      <c r="P36" s="235" t="s">
        <v>111</v>
      </c>
      <c r="Q36" s="235" t="s">
        <v>111</v>
      </c>
      <c r="R36" s="235" t="s">
        <v>111</v>
      </c>
      <c r="S36" s="235" t="s">
        <v>111</v>
      </c>
    </row>
    <row r="37" spans="1:19" ht="18" customHeight="1">
      <c r="A37" s="239">
        <v>5310300</v>
      </c>
      <c r="B37" s="235" t="s">
        <v>111</v>
      </c>
      <c r="C37" s="235" t="s">
        <v>111</v>
      </c>
      <c r="D37" s="235" t="s">
        <v>111</v>
      </c>
      <c r="E37" s="235" t="s">
        <v>111</v>
      </c>
      <c r="F37" s="235" t="s">
        <v>111</v>
      </c>
      <c r="G37" s="235" t="s">
        <v>111</v>
      </c>
      <c r="H37" s="235" t="s">
        <v>111</v>
      </c>
      <c r="I37" s="235" t="s">
        <v>111</v>
      </c>
      <c r="J37" s="235" t="s">
        <v>111</v>
      </c>
      <c r="K37" s="235" t="s">
        <v>111</v>
      </c>
      <c r="L37" s="235" t="s">
        <v>111</v>
      </c>
      <c r="M37" s="235" t="s">
        <v>111</v>
      </c>
      <c r="N37" s="235" t="s">
        <v>111</v>
      </c>
      <c r="O37" s="235" t="s">
        <v>111</v>
      </c>
      <c r="P37" s="235" t="s">
        <v>111</v>
      </c>
      <c r="Q37" s="235" t="s">
        <v>111</v>
      </c>
      <c r="R37" s="235" t="s">
        <v>111</v>
      </c>
      <c r="S37" s="235" t="s">
        <v>111</v>
      </c>
    </row>
    <row r="38" spans="1:19" ht="18" customHeight="1">
      <c r="A38" s="239">
        <v>5310400</v>
      </c>
      <c r="B38" s="235" t="s">
        <v>111</v>
      </c>
      <c r="C38" s="235" t="s">
        <v>111</v>
      </c>
      <c r="D38" s="235" t="s">
        <v>111</v>
      </c>
      <c r="E38" s="235" t="s">
        <v>111</v>
      </c>
      <c r="F38" s="235" t="s">
        <v>111</v>
      </c>
      <c r="G38" s="235" t="s">
        <v>111</v>
      </c>
      <c r="H38" s="235" t="s">
        <v>111</v>
      </c>
      <c r="I38" s="235" t="s">
        <v>111</v>
      </c>
      <c r="J38" s="235" t="s">
        <v>111</v>
      </c>
      <c r="K38" s="235" t="s">
        <v>111</v>
      </c>
      <c r="L38" s="235" t="s">
        <v>111</v>
      </c>
      <c r="M38" s="235" t="s">
        <v>111</v>
      </c>
      <c r="N38" s="235" t="s">
        <v>111</v>
      </c>
      <c r="O38" s="235" t="s">
        <v>111</v>
      </c>
      <c r="P38" s="235" t="s">
        <v>111</v>
      </c>
      <c r="Q38" s="235" t="s">
        <v>111</v>
      </c>
      <c r="R38" s="235" t="s">
        <v>111</v>
      </c>
      <c r="S38" s="235" t="s">
        <v>111</v>
      </c>
    </row>
    <row r="39" spans="1:19" ht="18" customHeight="1">
      <c r="A39" s="239">
        <v>5310600</v>
      </c>
      <c r="B39" s="235" t="s">
        <v>111</v>
      </c>
      <c r="C39" s="235" t="s">
        <v>111</v>
      </c>
      <c r="D39" s="235" t="s">
        <v>111</v>
      </c>
      <c r="E39" s="235" t="s">
        <v>111</v>
      </c>
      <c r="F39" s="235" t="s">
        <v>111</v>
      </c>
      <c r="G39" s="235" t="s">
        <v>111</v>
      </c>
      <c r="H39" s="235" t="s">
        <v>111</v>
      </c>
      <c r="I39" s="235" t="s">
        <v>111</v>
      </c>
      <c r="J39" s="235" t="s">
        <v>111</v>
      </c>
      <c r="K39" s="235" t="s">
        <v>111</v>
      </c>
      <c r="L39" s="235" t="s">
        <v>111</v>
      </c>
      <c r="M39" s="235" t="s">
        <v>111</v>
      </c>
      <c r="N39" s="235" t="s">
        <v>111</v>
      </c>
      <c r="O39" s="235" t="s">
        <v>111</v>
      </c>
      <c r="P39" s="235" t="s">
        <v>111</v>
      </c>
      <c r="Q39" s="235" t="s">
        <v>111</v>
      </c>
      <c r="R39" s="235" t="s">
        <v>111</v>
      </c>
      <c r="S39" s="235" t="s">
        <v>111</v>
      </c>
    </row>
    <row r="40" spans="1:19" ht="18" customHeight="1">
      <c r="A40" s="239" t="s">
        <v>202</v>
      </c>
      <c r="B40" s="235" t="s">
        <v>111</v>
      </c>
      <c r="C40" s="235" t="s">
        <v>111</v>
      </c>
      <c r="D40" s="235" t="s">
        <v>111</v>
      </c>
      <c r="E40" s="235" t="s">
        <v>111</v>
      </c>
      <c r="F40" s="235" t="s">
        <v>111</v>
      </c>
      <c r="G40" s="235" t="s">
        <v>111</v>
      </c>
      <c r="H40" s="235" t="s">
        <v>111</v>
      </c>
      <c r="I40" s="235" t="s">
        <v>111</v>
      </c>
      <c r="J40" s="235" t="s">
        <v>111</v>
      </c>
      <c r="K40" s="235" t="s">
        <v>111</v>
      </c>
      <c r="L40" s="235" t="s">
        <v>111</v>
      </c>
      <c r="M40" s="235" t="s">
        <v>111</v>
      </c>
      <c r="N40" s="235" t="s">
        <v>111</v>
      </c>
      <c r="O40" s="235" t="s">
        <v>111</v>
      </c>
      <c r="P40" s="235" t="s">
        <v>111</v>
      </c>
      <c r="Q40" s="235" t="s">
        <v>111</v>
      </c>
      <c r="R40" s="235" t="s">
        <v>111</v>
      </c>
      <c r="S40" s="235" t="s">
        <v>111</v>
      </c>
    </row>
    <row r="41" spans="1:19" ht="18" customHeight="1" thickBot="1">
      <c r="A41" s="245" t="s">
        <v>95</v>
      </c>
      <c r="B41" s="242" t="s">
        <v>125</v>
      </c>
      <c r="C41" s="242" t="s">
        <v>125</v>
      </c>
      <c r="D41" s="242" t="s">
        <v>125</v>
      </c>
      <c r="E41" s="242" t="s">
        <v>125</v>
      </c>
      <c r="F41" s="242" t="s">
        <v>125</v>
      </c>
      <c r="G41" s="242" t="s">
        <v>125</v>
      </c>
      <c r="H41" s="242" t="s">
        <v>125</v>
      </c>
      <c r="I41" s="242" t="s">
        <v>125</v>
      </c>
      <c r="J41" s="242" t="s">
        <v>125</v>
      </c>
      <c r="K41" s="242" t="s">
        <v>125</v>
      </c>
      <c r="L41" s="242" t="s">
        <v>125</v>
      </c>
      <c r="M41" s="242" t="s">
        <v>125</v>
      </c>
      <c r="N41" s="242" t="s">
        <v>125</v>
      </c>
      <c r="O41" s="242" t="s">
        <v>125</v>
      </c>
      <c r="P41" s="242" t="s">
        <v>125</v>
      </c>
      <c r="Q41" s="242" t="s">
        <v>125</v>
      </c>
      <c r="R41" s="242" t="s">
        <v>125</v>
      </c>
      <c r="S41" s="242" t="s">
        <v>125</v>
      </c>
    </row>
    <row r="42" spans="1:19" ht="18" customHeight="1" thickTop="1">
      <c r="A42" s="243">
        <v>5320000</v>
      </c>
      <c r="B42" s="234"/>
      <c r="C42" s="234"/>
      <c r="D42" s="234"/>
      <c r="E42" s="234"/>
      <c r="F42" s="234"/>
      <c r="G42" s="234"/>
      <c r="H42" s="234"/>
      <c r="I42" s="234"/>
      <c r="J42" s="234"/>
      <c r="K42" s="234"/>
      <c r="L42" s="234"/>
      <c r="M42" s="234"/>
      <c r="N42" s="234"/>
      <c r="O42" s="234"/>
      <c r="P42" s="234"/>
      <c r="Q42" s="229"/>
      <c r="R42" s="258" t="s">
        <v>125</v>
      </c>
      <c r="S42" s="229"/>
    </row>
    <row r="43" spans="1:19" ht="18" customHeight="1">
      <c r="A43" s="239">
        <v>5320100</v>
      </c>
      <c r="B43" s="235" t="s">
        <v>125</v>
      </c>
      <c r="C43" s="235" t="s">
        <v>125</v>
      </c>
      <c r="D43" s="235" t="s">
        <v>125</v>
      </c>
      <c r="E43" s="235" t="s">
        <v>125</v>
      </c>
      <c r="F43" s="235" t="s">
        <v>125</v>
      </c>
      <c r="G43" s="235" t="s">
        <v>125</v>
      </c>
      <c r="H43" s="235" t="s">
        <v>125</v>
      </c>
      <c r="I43" s="235" t="s">
        <v>125</v>
      </c>
      <c r="J43" s="235" t="s">
        <v>125</v>
      </c>
      <c r="K43" s="235" t="s">
        <v>125</v>
      </c>
      <c r="L43" s="235" t="s">
        <v>125</v>
      </c>
      <c r="M43" s="235" t="s">
        <v>125</v>
      </c>
      <c r="N43" s="235" t="s">
        <v>125</v>
      </c>
      <c r="O43" s="235" t="s">
        <v>125</v>
      </c>
      <c r="P43" s="235" t="s">
        <v>125</v>
      </c>
      <c r="Q43" s="235" t="s">
        <v>125</v>
      </c>
      <c r="R43" s="235" t="s">
        <v>125</v>
      </c>
      <c r="S43" s="235" t="s">
        <v>125</v>
      </c>
    </row>
    <row r="44" spans="1:19" ht="18" customHeight="1">
      <c r="A44" s="239">
        <v>5320200</v>
      </c>
      <c r="B44" s="235" t="s">
        <v>125</v>
      </c>
      <c r="C44" s="235" t="s">
        <v>125</v>
      </c>
      <c r="D44" s="235" t="s">
        <v>125</v>
      </c>
      <c r="E44" s="235" t="s">
        <v>125</v>
      </c>
      <c r="F44" s="235" t="s">
        <v>125</v>
      </c>
      <c r="G44" s="235" t="s">
        <v>125</v>
      </c>
      <c r="H44" s="235" t="s">
        <v>125</v>
      </c>
      <c r="I44" s="235" t="s">
        <v>125</v>
      </c>
      <c r="J44" s="235" t="s">
        <v>111</v>
      </c>
      <c r="K44" s="235" t="s">
        <v>125</v>
      </c>
      <c r="L44" s="235" t="s">
        <v>125</v>
      </c>
      <c r="M44" s="235" t="s">
        <v>125</v>
      </c>
      <c r="N44" s="235" t="s">
        <v>125</v>
      </c>
      <c r="O44" s="235" t="s">
        <v>125</v>
      </c>
      <c r="P44" s="235" t="s">
        <v>125</v>
      </c>
      <c r="Q44" s="235" t="s">
        <v>125</v>
      </c>
      <c r="R44" s="235" t="s">
        <v>125</v>
      </c>
      <c r="S44" s="235" t="s">
        <v>111</v>
      </c>
    </row>
    <row r="45" spans="1:19" ht="18" customHeight="1">
      <c r="A45" s="239">
        <v>5320300</v>
      </c>
      <c r="B45" s="235" t="s">
        <v>125</v>
      </c>
      <c r="C45" s="235" t="s">
        <v>125</v>
      </c>
      <c r="D45" s="235" t="s">
        <v>125</v>
      </c>
      <c r="E45" s="235" t="s">
        <v>125</v>
      </c>
      <c r="F45" s="235" t="s">
        <v>125</v>
      </c>
      <c r="G45" s="235" t="s">
        <v>125</v>
      </c>
      <c r="H45" s="235" t="s">
        <v>125</v>
      </c>
      <c r="I45" s="235" t="s">
        <v>125</v>
      </c>
      <c r="J45" s="235" t="s">
        <v>125</v>
      </c>
      <c r="K45" s="235" t="s">
        <v>125</v>
      </c>
      <c r="L45" s="235" t="s">
        <v>125</v>
      </c>
      <c r="M45" s="235" t="s">
        <v>125</v>
      </c>
      <c r="N45" s="235" t="s">
        <v>125</v>
      </c>
      <c r="O45" s="235" t="s">
        <v>125</v>
      </c>
      <c r="P45" s="235" t="s">
        <v>125</v>
      </c>
      <c r="Q45" s="235" t="s">
        <v>125</v>
      </c>
      <c r="R45" s="235" t="s">
        <v>125</v>
      </c>
      <c r="S45" s="235" t="s">
        <v>125</v>
      </c>
    </row>
    <row r="46" spans="1:19" ht="18" customHeight="1">
      <c r="A46" s="239">
        <v>5320400</v>
      </c>
      <c r="B46" s="235" t="s">
        <v>125</v>
      </c>
      <c r="C46" s="235" t="s">
        <v>125</v>
      </c>
      <c r="D46" s="235" t="s">
        <v>125</v>
      </c>
      <c r="E46" s="235" t="s">
        <v>125</v>
      </c>
      <c r="F46" s="235" t="s">
        <v>125</v>
      </c>
      <c r="G46" s="235" t="s">
        <v>125</v>
      </c>
      <c r="H46" s="235" t="s">
        <v>125</v>
      </c>
      <c r="I46" s="235" t="s">
        <v>125</v>
      </c>
      <c r="J46" s="235" t="s">
        <v>125</v>
      </c>
      <c r="K46" s="235" t="s">
        <v>125</v>
      </c>
      <c r="L46" s="235" t="s">
        <v>125</v>
      </c>
      <c r="M46" s="235" t="s">
        <v>125</v>
      </c>
      <c r="N46" s="235" t="s">
        <v>125</v>
      </c>
      <c r="O46" s="235" t="s">
        <v>125</v>
      </c>
      <c r="P46" s="235" t="s">
        <v>125</v>
      </c>
      <c r="Q46" s="235" t="s">
        <v>125</v>
      </c>
      <c r="R46" s="235" t="s">
        <v>125</v>
      </c>
      <c r="S46" s="235" t="s">
        <v>125</v>
      </c>
    </row>
    <row r="47" spans="1:19" ht="18" customHeight="1">
      <c r="A47" s="239" t="s">
        <v>202</v>
      </c>
      <c r="B47" s="235" t="s">
        <v>125</v>
      </c>
      <c r="C47" s="235" t="s">
        <v>125</v>
      </c>
      <c r="D47" s="235" t="s">
        <v>125</v>
      </c>
      <c r="E47" s="235" t="s">
        <v>125</v>
      </c>
      <c r="F47" s="235" t="s">
        <v>125</v>
      </c>
      <c r="G47" s="235" t="s">
        <v>125</v>
      </c>
      <c r="H47" s="235" t="s">
        <v>125</v>
      </c>
      <c r="I47" s="235" t="s">
        <v>125</v>
      </c>
      <c r="J47" s="235" t="s">
        <v>111</v>
      </c>
      <c r="K47" s="235" t="s">
        <v>125</v>
      </c>
      <c r="L47" s="235" t="s">
        <v>125</v>
      </c>
      <c r="M47" s="235" t="s">
        <v>125</v>
      </c>
      <c r="N47" s="235" t="s">
        <v>125</v>
      </c>
      <c r="O47" s="235" t="s">
        <v>125</v>
      </c>
      <c r="P47" s="235" t="s">
        <v>125</v>
      </c>
      <c r="Q47" s="235" t="s">
        <v>125</v>
      </c>
      <c r="R47" s="235" t="s">
        <v>125</v>
      </c>
      <c r="S47" s="235" t="s">
        <v>125</v>
      </c>
    </row>
    <row r="48" spans="1:19" ht="18" customHeight="1" thickBot="1">
      <c r="A48" s="245" t="s">
        <v>95</v>
      </c>
      <c r="B48" s="242" t="s">
        <v>125</v>
      </c>
      <c r="C48" s="242" t="s">
        <v>125</v>
      </c>
      <c r="D48" s="242" t="s">
        <v>125</v>
      </c>
      <c r="E48" s="242" t="s">
        <v>125</v>
      </c>
      <c r="F48" s="242" t="s">
        <v>125</v>
      </c>
      <c r="G48" s="242" t="s">
        <v>125</v>
      </c>
      <c r="H48" s="242" t="s">
        <v>125</v>
      </c>
      <c r="I48" s="242" t="s">
        <v>125</v>
      </c>
      <c r="J48" s="242" t="s">
        <v>111</v>
      </c>
      <c r="K48" s="242" t="s">
        <v>125</v>
      </c>
      <c r="L48" s="242" t="s">
        <v>125</v>
      </c>
      <c r="M48" s="242" t="s">
        <v>125</v>
      </c>
      <c r="N48" s="242" t="s">
        <v>125</v>
      </c>
      <c r="O48" s="242" t="s">
        <v>125</v>
      </c>
      <c r="P48" s="242" t="s">
        <v>125</v>
      </c>
      <c r="Q48" s="242" t="s">
        <v>125</v>
      </c>
      <c r="R48" s="242" t="s">
        <v>125</v>
      </c>
      <c r="S48" s="242" t="s">
        <v>125</v>
      </c>
    </row>
    <row r="49" spans="1:19" ht="18" customHeight="1" thickTop="1">
      <c r="A49" s="243">
        <v>5330000</v>
      </c>
      <c r="B49" s="234"/>
      <c r="C49" s="234"/>
      <c r="D49" s="234"/>
      <c r="E49" s="234"/>
      <c r="F49" s="234"/>
      <c r="G49" s="234"/>
      <c r="H49" s="234"/>
      <c r="I49" s="234"/>
      <c r="J49" s="230"/>
      <c r="K49" s="234"/>
      <c r="L49" s="234"/>
      <c r="M49" s="234"/>
      <c r="N49" s="250" t="s">
        <v>126</v>
      </c>
      <c r="O49" s="234"/>
      <c r="P49" s="234"/>
      <c r="Q49" s="234"/>
      <c r="R49" s="234"/>
      <c r="S49" s="234"/>
    </row>
    <row r="50" spans="1:19" ht="18" customHeight="1">
      <c r="A50" s="239">
        <v>5330100</v>
      </c>
      <c r="B50" s="235" t="s">
        <v>125</v>
      </c>
      <c r="C50" s="235" t="s">
        <v>125</v>
      </c>
      <c r="D50" s="235" t="s">
        <v>125</v>
      </c>
      <c r="E50" s="235" t="s">
        <v>125</v>
      </c>
      <c r="F50" s="235" t="s">
        <v>125</v>
      </c>
      <c r="G50" s="235" t="s">
        <v>125</v>
      </c>
      <c r="H50" s="235" t="s">
        <v>125</v>
      </c>
      <c r="I50" s="235" t="s">
        <v>125</v>
      </c>
      <c r="J50" s="235" t="s">
        <v>125</v>
      </c>
      <c r="K50" s="235" t="s">
        <v>125</v>
      </c>
      <c r="L50" s="235" t="s">
        <v>125</v>
      </c>
      <c r="M50" s="235" t="s">
        <v>125</v>
      </c>
      <c r="N50" s="235" t="s">
        <v>125</v>
      </c>
      <c r="O50" s="235" t="s">
        <v>125</v>
      </c>
      <c r="P50" s="235" t="s">
        <v>125</v>
      </c>
      <c r="Q50" s="235" t="s">
        <v>125</v>
      </c>
      <c r="R50" s="235" t="s">
        <v>125</v>
      </c>
      <c r="S50" s="235" t="s">
        <v>125</v>
      </c>
    </row>
    <row r="51" spans="1:19" ht="18" customHeight="1">
      <c r="A51" s="239">
        <v>5330200</v>
      </c>
      <c r="B51" s="235" t="s">
        <v>125</v>
      </c>
      <c r="C51" s="235" t="s">
        <v>125</v>
      </c>
      <c r="D51" s="235" t="s">
        <v>125</v>
      </c>
      <c r="E51" s="235" t="s">
        <v>125</v>
      </c>
      <c r="F51" s="235" t="s">
        <v>125</v>
      </c>
      <c r="G51" s="235" t="s">
        <v>125</v>
      </c>
      <c r="H51" s="235" t="s">
        <v>125</v>
      </c>
      <c r="I51" s="235" t="s">
        <v>125</v>
      </c>
      <c r="J51" s="235" t="s">
        <v>125</v>
      </c>
      <c r="K51" s="235" t="s">
        <v>125</v>
      </c>
      <c r="L51" s="235" t="s">
        <v>125</v>
      </c>
      <c r="M51" s="235" t="s">
        <v>125</v>
      </c>
      <c r="N51" s="235" t="s">
        <v>125</v>
      </c>
      <c r="O51" s="235" t="s">
        <v>125</v>
      </c>
      <c r="P51" s="235" t="s">
        <v>125</v>
      </c>
      <c r="Q51" s="235" t="s">
        <v>125</v>
      </c>
      <c r="R51" s="235" t="s">
        <v>125</v>
      </c>
      <c r="S51" s="235" t="s">
        <v>125</v>
      </c>
    </row>
    <row r="52" spans="1:19" ht="18" customHeight="1">
      <c r="A52" s="239">
        <v>5330300</v>
      </c>
      <c r="B52" s="235" t="s">
        <v>125</v>
      </c>
      <c r="C52" s="235" t="s">
        <v>125</v>
      </c>
      <c r="D52" s="235" t="s">
        <v>125</v>
      </c>
      <c r="E52" s="235" t="s">
        <v>125</v>
      </c>
      <c r="F52" s="235" t="s">
        <v>125</v>
      </c>
      <c r="G52" s="235" t="s">
        <v>125</v>
      </c>
      <c r="H52" s="235" t="s">
        <v>125</v>
      </c>
      <c r="I52" s="235" t="s">
        <v>125</v>
      </c>
      <c r="J52" s="235" t="s">
        <v>125</v>
      </c>
      <c r="K52" s="235" t="s">
        <v>125</v>
      </c>
      <c r="L52" s="235" t="s">
        <v>125</v>
      </c>
      <c r="M52" s="235" t="s">
        <v>125</v>
      </c>
      <c r="N52" s="235" t="s">
        <v>125</v>
      </c>
      <c r="O52" s="235" t="s">
        <v>125</v>
      </c>
      <c r="P52" s="235" t="s">
        <v>125</v>
      </c>
      <c r="Q52" s="235" t="s">
        <v>125</v>
      </c>
      <c r="R52" s="235" t="s">
        <v>125</v>
      </c>
      <c r="S52" s="235" t="s">
        <v>125</v>
      </c>
    </row>
    <row r="53" spans="1:19" ht="18" customHeight="1">
      <c r="A53" s="239">
        <v>5330400</v>
      </c>
      <c r="B53" s="235" t="s">
        <v>125</v>
      </c>
      <c r="C53" s="235" t="s">
        <v>125</v>
      </c>
      <c r="D53" s="235" t="s">
        <v>125</v>
      </c>
      <c r="E53" s="235" t="s">
        <v>125</v>
      </c>
      <c r="F53" s="235" t="s">
        <v>125</v>
      </c>
      <c r="G53" s="235" t="s">
        <v>125</v>
      </c>
      <c r="H53" s="235" t="s">
        <v>125</v>
      </c>
      <c r="I53" s="235" t="s">
        <v>125</v>
      </c>
      <c r="J53" s="235" t="s">
        <v>125</v>
      </c>
      <c r="K53" s="235" t="s">
        <v>125</v>
      </c>
      <c r="L53" s="235" t="s">
        <v>125</v>
      </c>
      <c r="M53" s="235" t="s">
        <v>125</v>
      </c>
      <c r="N53" s="235" t="s">
        <v>125</v>
      </c>
      <c r="O53" s="235" t="s">
        <v>125</v>
      </c>
      <c r="P53" s="235" t="s">
        <v>125</v>
      </c>
      <c r="Q53" s="235" t="s">
        <v>125</v>
      </c>
      <c r="R53" s="235" t="s">
        <v>125</v>
      </c>
      <c r="S53" s="235" t="s">
        <v>125</v>
      </c>
    </row>
    <row r="54" spans="1:19" ht="18" customHeight="1">
      <c r="A54" s="239">
        <v>5330500</v>
      </c>
      <c r="B54" s="235" t="s">
        <v>125</v>
      </c>
      <c r="C54" s="235" t="s">
        <v>125</v>
      </c>
      <c r="D54" s="235" t="s">
        <v>125</v>
      </c>
      <c r="E54" s="235" t="s">
        <v>125</v>
      </c>
      <c r="F54" s="235" t="s">
        <v>125</v>
      </c>
      <c r="G54" s="235" t="s">
        <v>125</v>
      </c>
      <c r="H54" s="235" t="s">
        <v>125</v>
      </c>
      <c r="I54" s="235" t="s">
        <v>125</v>
      </c>
      <c r="J54" s="235" t="s">
        <v>125</v>
      </c>
      <c r="K54" s="235" t="s">
        <v>125</v>
      </c>
      <c r="L54" s="235" t="s">
        <v>125</v>
      </c>
      <c r="M54" s="235" t="s">
        <v>125</v>
      </c>
      <c r="N54" s="235" t="s">
        <v>125</v>
      </c>
      <c r="O54" s="235" t="s">
        <v>125</v>
      </c>
      <c r="P54" s="235" t="s">
        <v>111</v>
      </c>
      <c r="Q54" s="235" t="s">
        <v>125</v>
      </c>
      <c r="R54" s="235" t="s">
        <v>125</v>
      </c>
      <c r="S54" s="235" t="s">
        <v>111</v>
      </c>
    </row>
    <row r="55" spans="1:19" ht="18" customHeight="1">
      <c r="A55" s="239">
        <v>5330600</v>
      </c>
      <c r="B55" s="235" t="s">
        <v>125</v>
      </c>
      <c r="C55" s="235" t="s">
        <v>125</v>
      </c>
      <c r="D55" s="235" t="s">
        <v>125</v>
      </c>
      <c r="E55" s="235" t="s">
        <v>125</v>
      </c>
      <c r="F55" s="235" t="s">
        <v>125</v>
      </c>
      <c r="G55" s="235" t="s">
        <v>125</v>
      </c>
      <c r="H55" s="235" t="s">
        <v>125</v>
      </c>
      <c r="I55" s="235" t="s">
        <v>125</v>
      </c>
      <c r="J55" s="235" t="s">
        <v>125</v>
      </c>
      <c r="K55" s="235" t="s">
        <v>125</v>
      </c>
      <c r="L55" s="235" t="s">
        <v>125</v>
      </c>
      <c r="M55" s="235" t="s">
        <v>125</v>
      </c>
      <c r="N55" s="235" t="s">
        <v>125</v>
      </c>
      <c r="O55" s="235" t="s">
        <v>125</v>
      </c>
      <c r="P55" s="235" t="s">
        <v>125</v>
      </c>
      <c r="Q55" s="235" t="s">
        <v>125</v>
      </c>
      <c r="R55" s="235" t="s">
        <v>125</v>
      </c>
      <c r="S55" s="235" t="s">
        <v>125</v>
      </c>
    </row>
    <row r="56" spans="1:19" ht="18" customHeight="1">
      <c r="A56" s="239">
        <v>5330800</v>
      </c>
      <c r="B56" s="235" t="s">
        <v>125</v>
      </c>
      <c r="C56" s="235" t="s">
        <v>125</v>
      </c>
      <c r="D56" s="235" t="s">
        <v>125</v>
      </c>
      <c r="E56" s="235" t="s">
        <v>125</v>
      </c>
      <c r="F56" s="235" t="s">
        <v>125</v>
      </c>
      <c r="G56" s="235" t="s">
        <v>125</v>
      </c>
      <c r="H56" s="235" t="s">
        <v>125</v>
      </c>
      <c r="I56" s="235" t="s">
        <v>125</v>
      </c>
      <c r="J56" s="235" t="s">
        <v>125</v>
      </c>
      <c r="K56" s="235" t="s">
        <v>125</v>
      </c>
      <c r="L56" s="235" t="s">
        <v>125</v>
      </c>
      <c r="M56" s="235" t="s">
        <v>125</v>
      </c>
      <c r="N56" s="235" t="s">
        <v>125</v>
      </c>
      <c r="O56" s="235" t="s">
        <v>125</v>
      </c>
      <c r="P56" s="235" t="s">
        <v>125</v>
      </c>
      <c r="Q56" s="235" t="s">
        <v>125</v>
      </c>
      <c r="R56" s="235" t="s">
        <v>125</v>
      </c>
      <c r="S56" s="235" t="s">
        <v>125</v>
      </c>
    </row>
    <row r="57" spans="1:19" ht="18" customHeight="1">
      <c r="A57" s="239">
        <v>5330900</v>
      </c>
      <c r="B57" s="235" t="s">
        <v>125</v>
      </c>
      <c r="C57" s="235" t="s">
        <v>125</v>
      </c>
      <c r="D57" s="235" t="s">
        <v>125</v>
      </c>
      <c r="E57" s="235" t="s">
        <v>125</v>
      </c>
      <c r="F57" s="235" t="s">
        <v>125</v>
      </c>
      <c r="G57" s="235" t="s">
        <v>125</v>
      </c>
      <c r="H57" s="235" t="s">
        <v>125</v>
      </c>
      <c r="I57" s="235" t="s">
        <v>125</v>
      </c>
      <c r="J57" s="235" t="s">
        <v>125</v>
      </c>
      <c r="K57" s="235" t="s">
        <v>125</v>
      </c>
      <c r="L57" s="235" t="s">
        <v>125</v>
      </c>
      <c r="M57" s="235" t="s">
        <v>125</v>
      </c>
      <c r="N57" s="235" t="s">
        <v>125</v>
      </c>
      <c r="O57" s="235" t="s">
        <v>125</v>
      </c>
      <c r="P57" s="235" t="s">
        <v>125</v>
      </c>
      <c r="Q57" s="235" t="s">
        <v>125</v>
      </c>
      <c r="R57" s="235" t="s">
        <v>125</v>
      </c>
      <c r="S57" s="235" t="s">
        <v>125</v>
      </c>
    </row>
    <row r="58" spans="1:19" ht="18" customHeight="1">
      <c r="A58" s="239">
        <v>5331100</v>
      </c>
      <c r="B58" s="235" t="s">
        <v>125</v>
      </c>
      <c r="C58" s="235" t="s">
        <v>125</v>
      </c>
      <c r="D58" s="235" t="s">
        <v>125</v>
      </c>
      <c r="E58" s="235" t="s">
        <v>125</v>
      </c>
      <c r="F58" s="235" t="s">
        <v>125</v>
      </c>
      <c r="G58" s="235" t="s">
        <v>125</v>
      </c>
      <c r="H58" s="235" t="s">
        <v>125</v>
      </c>
      <c r="I58" s="235" t="s">
        <v>125</v>
      </c>
      <c r="J58" s="235" t="s">
        <v>125</v>
      </c>
      <c r="K58" s="235" t="s">
        <v>125</v>
      </c>
      <c r="L58" s="235" t="s">
        <v>125</v>
      </c>
      <c r="M58" s="235" t="s">
        <v>125</v>
      </c>
      <c r="N58" s="235" t="s">
        <v>125</v>
      </c>
      <c r="O58" s="235" t="s">
        <v>125</v>
      </c>
      <c r="P58" s="235" t="s">
        <v>125</v>
      </c>
      <c r="Q58" s="235" t="s">
        <v>125</v>
      </c>
      <c r="R58" s="235" t="s">
        <v>125</v>
      </c>
      <c r="S58" s="235" t="s">
        <v>125</v>
      </c>
    </row>
    <row r="59" spans="1:19" ht="18" customHeight="1">
      <c r="A59" s="239">
        <v>5331300</v>
      </c>
      <c r="B59" s="235" t="s">
        <v>111</v>
      </c>
      <c r="C59" s="235" t="s">
        <v>111</v>
      </c>
      <c r="D59" s="235" t="s">
        <v>111</v>
      </c>
      <c r="E59" s="235" t="s">
        <v>111</v>
      </c>
      <c r="F59" s="235" t="s">
        <v>111</v>
      </c>
      <c r="G59" s="235" t="s">
        <v>111</v>
      </c>
      <c r="H59" s="235" t="s">
        <v>111</v>
      </c>
      <c r="I59" s="235" t="s">
        <v>111</v>
      </c>
      <c r="J59" s="235" t="s">
        <v>111</v>
      </c>
      <c r="K59" s="235" t="s">
        <v>111</v>
      </c>
      <c r="L59" s="235" t="s">
        <v>111</v>
      </c>
      <c r="M59" s="235" t="s">
        <v>111</v>
      </c>
      <c r="N59" s="235" t="s">
        <v>111</v>
      </c>
      <c r="O59" s="235" t="s">
        <v>111</v>
      </c>
      <c r="P59" s="235" t="s">
        <v>111</v>
      </c>
      <c r="Q59" s="235" t="s">
        <v>111</v>
      </c>
      <c r="R59" s="235" t="s">
        <v>111</v>
      </c>
      <c r="S59" s="235" t="s">
        <v>111</v>
      </c>
    </row>
    <row r="60" spans="1:19" ht="18" customHeight="1">
      <c r="A60" s="239">
        <v>5331400</v>
      </c>
      <c r="B60" s="235" t="s">
        <v>125</v>
      </c>
      <c r="C60" s="235" t="s">
        <v>125</v>
      </c>
      <c r="D60" s="235" t="s">
        <v>125</v>
      </c>
      <c r="E60" s="235" t="s">
        <v>125</v>
      </c>
      <c r="F60" s="235" t="s">
        <v>125</v>
      </c>
      <c r="G60" s="235" t="s">
        <v>125</v>
      </c>
      <c r="H60" s="235" t="s">
        <v>125</v>
      </c>
      <c r="I60" s="235" t="s">
        <v>125</v>
      </c>
      <c r="J60" s="235" t="s">
        <v>125</v>
      </c>
      <c r="K60" s="235" t="s">
        <v>125</v>
      </c>
      <c r="L60" s="235" t="s">
        <v>125</v>
      </c>
      <c r="M60" s="235" t="s">
        <v>125</v>
      </c>
      <c r="N60" s="235" t="s">
        <v>125</v>
      </c>
      <c r="O60" s="235" t="s">
        <v>125</v>
      </c>
      <c r="P60" s="235" t="s">
        <v>125</v>
      </c>
      <c r="Q60" s="235" t="s">
        <v>125</v>
      </c>
      <c r="R60" s="235" t="s">
        <v>125</v>
      </c>
      <c r="S60" s="235" t="s">
        <v>125</v>
      </c>
    </row>
    <row r="61" spans="1:19" ht="18" customHeight="1">
      <c r="A61" s="239" t="s">
        <v>202</v>
      </c>
      <c r="B61" s="235" t="s">
        <v>125</v>
      </c>
      <c r="C61" s="235" t="s">
        <v>125</v>
      </c>
      <c r="D61" s="235" t="s">
        <v>125</v>
      </c>
      <c r="E61" s="235" t="s">
        <v>125</v>
      </c>
      <c r="F61" s="235" t="s">
        <v>125</v>
      </c>
      <c r="G61" s="235" t="s">
        <v>125</v>
      </c>
      <c r="H61" s="235" t="s">
        <v>125</v>
      </c>
      <c r="I61" s="235" t="s">
        <v>125</v>
      </c>
      <c r="J61" s="235" t="s">
        <v>125</v>
      </c>
      <c r="K61" s="235" t="s">
        <v>125</v>
      </c>
      <c r="L61" s="235" t="s">
        <v>125</v>
      </c>
      <c r="M61" s="235" t="s">
        <v>125</v>
      </c>
      <c r="N61" s="235" t="s">
        <v>125</v>
      </c>
      <c r="O61" s="235" t="s">
        <v>125</v>
      </c>
      <c r="P61" s="235" t="s">
        <v>125</v>
      </c>
      <c r="Q61" s="235" t="s">
        <v>125</v>
      </c>
      <c r="R61" s="235" t="s">
        <v>125</v>
      </c>
      <c r="S61" s="235" t="s">
        <v>125</v>
      </c>
    </row>
    <row r="62" spans="1:19" ht="18" customHeight="1" thickBot="1">
      <c r="A62" s="245" t="s">
        <v>95</v>
      </c>
      <c r="B62" s="242" t="s">
        <v>125</v>
      </c>
      <c r="C62" s="242" t="s">
        <v>125</v>
      </c>
      <c r="D62" s="242" t="s">
        <v>125</v>
      </c>
      <c r="E62" s="242" t="s">
        <v>125</v>
      </c>
      <c r="F62" s="242" t="s">
        <v>125</v>
      </c>
      <c r="G62" s="242" t="s">
        <v>125</v>
      </c>
      <c r="H62" s="242" t="s">
        <v>125</v>
      </c>
      <c r="I62" s="242" t="s">
        <v>125</v>
      </c>
      <c r="J62" s="242" t="s">
        <v>125</v>
      </c>
      <c r="K62" s="242" t="s">
        <v>125</v>
      </c>
      <c r="L62" s="242" t="s">
        <v>125</v>
      </c>
      <c r="M62" s="242" t="s">
        <v>125</v>
      </c>
      <c r="N62" s="242" t="s">
        <v>125</v>
      </c>
      <c r="O62" s="242" t="s">
        <v>125</v>
      </c>
      <c r="P62" s="242" t="s">
        <v>125</v>
      </c>
      <c r="Q62" s="242" t="s">
        <v>125</v>
      </c>
      <c r="R62" s="242" t="s">
        <v>125</v>
      </c>
      <c r="S62" s="235" t="s">
        <v>125</v>
      </c>
    </row>
    <row r="63" ht="22.5" thickTop="1"/>
    <row r="64" spans="1:19" ht="18" customHeight="1">
      <c r="A64" s="251" t="s">
        <v>181</v>
      </c>
      <c r="B64" s="473" t="s">
        <v>182</v>
      </c>
      <c r="C64" s="476"/>
      <c r="D64" s="476" t="s">
        <v>128</v>
      </c>
      <c r="E64" s="476"/>
      <c r="F64" s="472" t="s">
        <v>129</v>
      </c>
      <c r="G64" s="473"/>
      <c r="H64" s="236"/>
      <c r="I64" s="236" t="s">
        <v>131</v>
      </c>
      <c r="J64" s="476" t="s">
        <v>132</v>
      </c>
      <c r="K64" s="476"/>
      <c r="L64" s="460" t="s">
        <v>133</v>
      </c>
      <c r="M64" s="469"/>
      <c r="N64" s="472" t="s">
        <v>134</v>
      </c>
      <c r="O64" s="473"/>
      <c r="P64" s="460" t="s">
        <v>135</v>
      </c>
      <c r="Q64" s="469"/>
      <c r="R64" s="235" t="s">
        <v>136</v>
      </c>
      <c r="S64" s="474" t="s">
        <v>48</v>
      </c>
    </row>
    <row r="65" spans="1:19" ht="18" customHeight="1">
      <c r="A65" s="234" t="s">
        <v>204</v>
      </c>
      <c r="B65" s="236" t="s">
        <v>184</v>
      </c>
      <c r="C65" s="236" t="s">
        <v>185</v>
      </c>
      <c r="D65" s="236" t="s">
        <v>186</v>
      </c>
      <c r="E65" s="236" t="s">
        <v>187</v>
      </c>
      <c r="F65" s="231" t="s">
        <v>188</v>
      </c>
      <c r="G65" s="231" t="s">
        <v>189</v>
      </c>
      <c r="H65" s="236" t="s">
        <v>191</v>
      </c>
      <c r="I65" s="236" t="s">
        <v>192</v>
      </c>
      <c r="J65" s="236" t="s">
        <v>193</v>
      </c>
      <c r="K65" s="236" t="s">
        <v>194</v>
      </c>
      <c r="L65" s="235" t="s">
        <v>195</v>
      </c>
      <c r="M65" s="235" t="s">
        <v>196</v>
      </c>
      <c r="N65" s="236" t="s">
        <v>197</v>
      </c>
      <c r="O65" s="236" t="s">
        <v>198</v>
      </c>
      <c r="P65" s="235" t="s">
        <v>199</v>
      </c>
      <c r="Q65" s="236" t="s">
        <v>200</v>
      </c>
      <c r="R65" s="235" t="s">
        <v>201</v>
      </c>
      <c r="S65" s="475"/>
    </row>
    <row r="66" spans="1:19" ht="18" customHeight="1">
      <c r="A66" s="238">
        <v>5310000</v>
      </c>
      <c r="B66" s="239"/>
      <c r="C66" s="239"/>
      <c r="D66" s="239"/>
      <c r="E66" s="239"/>
      <c r="F66" s="239"/>
      <c r="G66" s="239"/>
      <c r="H66" s="239"/>
      <c r="I66" s="239"/>
      <c r="J66" s="239"/>
      <c r="K66" s="239"/>
      <c r="L66" s="239"/>
      <c r="M66" s="239"/>
      <c r="N66" s="239"/>
      <c r="O66" s="239"/>
      <c r="P66" s="239"/>
      <c r="Q66" s="239"/>
      <c r="R66" s="235"/>
      <c r="S66" s="239"/>
    </row>
    <row r="67" spans="1:19" ht="18" customHeight="1">
      <c r="A67" s="239">
        <v>5310100</v>
      </c>
      <c r="B67" s="235" t="s">
        <v>111</v>
      </c>
      <c r="C67" s="235" t="s">
        <v>111</v>
      </c>
      <c r="D67" s="235" t="s">
        <v>111</v>
      </c>
      <c r="E67" s="235" t="s">
        <v>111</v>
      </c>
      <c r="F67" s="235" t="s">
        <v>111</v>
      </c>
      <c r="G67" s="235" t="s">
        <v>111</v>
      </c>
      <c r="H67" s="235" t="s">
        <v>111</v>
      </c>
      <c r="I67" s="235" t="s">
        <v>111</v>
      </c>
      <c r="J67" s="235" t="s">
        <v>111</v>
      </c>
      <c r="K67" s="235" t="s">
        <v>111</v>
      </c>
      <c r="L67" s="235" t="s">
        <v>111</v>
      </c>
      <c r="M67" s="235" t="s">
        <v>111</v>
      </c>
      <c r="N67" s="235" t="s">
        <v>111</v>
      </c>
      <c r="O67" s="235" t="s">
        <v>111</v>
      </c>
      <c r="P67" s="235" t="s">
        <v>111</v>
      </c>
      <c r="Q67" s="235" t="s">
        <v>111</v>
      </c>
      <c r="R67" s="235" t="s">
        <v>111</v>
      </c>
      <c r="S67" s="235" t="s">
        <v>111</v>
      </c>
    </row>
    <row r="68" spans="1:19" ht="18" customHeight="1">
      <c r="A68" s="239">
        <v>5310200</v>
      </c>
      <c r="B68" s="235" t="s">
        <v>111</v>
      </c>
      <c r="C68" s="235" t="s">
        <v>111</v>
      </c>
      <c r="D68" s="235" t="s">
        <v>111</v>
      </c>
      <c r="E68" s="235" t="s">
        <v>111</v>
      </c>
      <c r="F68" s="235" t="s">
        <v>111</v>
      </c>
      <c r="G68" s="235" t="s">
        <v>111</v>
      </c>
      <c r="H68" s="235" t="s">
        <v>111</v>
      </c>
      <c r="I68" s="235" t="s">
        <v>111</v>
      </c>
      <c r="J68" s="235" t="s">
        <v>111</v>
      </c>
      <c r="K68" s="235" t="s">
        <v>111</v>
      </c>
      <c r="L68" s="235" t="s">
        <v>111</v>
      </c>
      <c r="M68" s="235" t="s">
        <v>111</v>
      </c>
      <c r="N68" s="235" t="s">
        <v>111</v>
      </c>
      <c r="O68" s="235" t="s">
        <v>111</v>
      </c>
      <c r="P68" s="235" t="s">
        <v>111</v>
      </c>
      <c r="Q68" s="235" t="s">
        <v>111</v>
      </c>
      <c r="R68" s="235" t="s">
        <v>111</v>
      </c>
      <c r="S68" s="235" t="s">
        <v>111</v>
      </c>
    </row>
    <row r="69" spans="1:19" ht="18" customHeight="1">
      <c r="A69" s="239">
        <v>5310300</v>
      </c>
      <c r="B69" s="235" t="s">
        <v>111</v>
      </c>
      <c r="C69" s="235" t="s">
        <v>111</v>
      </c>
      <c r="D69" s="235" t="s">
        <v>111</v>
      </c>
      <c r="E69" s="235" t="s">
        <v>111</v>
      </c>
      <c r="F69" s="235" t="s">
        <v>111</v>
      </c>
      <c r="G69" s="235" t="s">
        <v>111</v>
      </c>
      <c r="H69" s="235" t="s">
        <v>111</v>
      </c>
      <c r="I69" s="235" t="s">
        <v>111</v>
      </c>
      <c r="J69" s="235" t="s">
        <v>111</v>
      </c>
      <c r="K69" s="235" t="s">
        <v>111</v>
      </c>
      <c r="L69" s="235" t="s">
        <v>111</v>
      </c>
      <c r="M69" s="235" t="s">
        <v>111</v>
      </c>
      <c r="N69" s="235" t="s">
        <v>111</v>
      </c>
      <c r="O69" s="235" t="s">
        <v>111</v>
      </c>
      <c r="P69" s="235" t="s">
        <v>111</v>
      </c>
      <c r="Q69" s="235" t="s">
        <v>111</v>
      </c>
      <c r="R69" s="235" t="s">
        <v>111</v>
      </c>
      <c r="S69" s="235" t="s">
        <v>111</v>
      </c>
    </row>
    <row r="70" spans="1:19" ht="18" customHeight="1">
      <c r="A70" s="239">
        <v>5310400</v>
      </c>
      <c r="B70" s="235" t="s">
        <v>111</v>
      </c>
      <c r="C70" s="235" t="s">
        <v>111</v>
      </c>
      <c r="D70" s="235" t="s">
        <v>111</v>
      </c>
      <c r="E70" s="235" t="s">
        <v>111</v>
      </c>
      <c r="F70" s="235" t="s">
        <v>111</v>
      </c>
      <c r="G70" s="235" t="s">
        <v>111</v>
      </c>
      <c r="H70" s="235" t="s">
        <v>111</v>
      </c>
      <c r="I70" s="235" t="s">
        <v>111</v>
      </c>
      <c r="J70" s="235" t="s">
        <v>111</v>
      </c>
      <c r="K70" s="235" t="s">
        <v>111</v>
      </c>
      <c r="L70" s="235" t="s">
        <v>111</v>
      </c>
      <c r="M70" s="235" t="s">
        <v>111</v>
      </c>
      <c r="N70" s="235" t="s">
        <v>111</v>
      </c>
      <c r="O70" s="235" t="s">
        <v>111</v>
      </c>
      <c r="P70" s="235" t="s">
        <v>111</v>
      </c>
      <c r="Q70" s="235" t="s">
        <v>111</v>
      </c>
      <c r="R70" s="235" t="s">
        <v>111</v>
      </c>
      <c r="S70" s="235" t="s">
        <v>111</v>
      </c>
    </row>
    <row r="71" spans="1:19" ht="18" customHeight="1">
      <c r="A71" s="239">
        <v>5310600</v>
      </c>
      <c r="B71" s="235" t="s">
        <v>111</v>
      </c>
      <c r="C71" s="235" t="s">
        <v>111</v>
      </c>
      <c r="D71" s="235" t="s">
        <v>111</v>
      </c>
      <c r="E71" s="235" t="s">
        <v>111</v>
      </c>
      <c r="F71" s="235" t="s">
        <v>111</v>
      </c>
      <c r="G71" s="235" t="s">
        <v>111</v>
      </c>
      <c r="H71" s="235" t="s">
        <v>111</v>
      </c>
      <c r="I71" s="235" t="s">
        <v>111</v>
      </c>
      <c r="J71" s="235" t="s">
        <v>111</v>
      </c>
      <c r="K71" s="235" t="s">
        <v>111</v>
      </c>
      <c r="L71" s="235" t="s">
        <v>111</v>
      </c>
      <c r="M71" s="235" t="s">
        <v>111</v>
      </c>
      <c r="N71" s="235" t="s">
        <v>111</v>
      </c>
      <c r="O71" s="235" t="s">
        <v>111</v>
      </c>
      <c r="P71" s="235" t="s">
        <v>111</v>
      </c>
      <c r="Q71" s="235" t="s">
        <v>111</v>
      </c>
      <c r="R71" s="235" t="s">
        <v>111</v>
      </c>
      <c r="S71" s="235" t="s">
        <v>111</v>
      </c>
    </row>
    <row r="72" spans="1:19" ht="18" customHeight="1">
      <c r="A72" s="239" t="s">
        <v>202</v>
      </c>
      <c r="B72" s="235" t="s">
        <v>111</v>
      </c>
      <c r="C72" s="235" t="s">
        <v>111</v>
      </c>
      <c r="D72" s="235" t="s">
        <v>111</v>
      </c>
      <c r="E72" s="235" t="s">
        <v>111</v>
      </c>
      <c r="F72" s="235" t="s">
        <v>111</v>
      </c>
      <c r="G72" s="235" t="s">
        <v>111</v>
      </c>
      <c r="H72" s="235" t="s">
        <v>111</v>
      </c>
      <c r="I72" s="235" t="s">
        <v>111</v>
      </c>
      <c r="J72" s="235" t="s">
        <v>111</v>
      </c>
      <c r="K72" s="235" t="s">
        <v>111</v>
      </c>
      <c r="L72" s="235" t="s">
        <v>111</v>
      </c>
      <c r="M72" s="235" t="s">
        <v>111</v>
      </c>
      <c r="N72" s="235" t="s">
        <v>111</v>
      </c>
      <c r="O72" s="235" t="s">
        <v>111</v>
      </c>
      <c r="P72" s="235" t="s">
        <v>111</v>
      </c>
      <c r="Q72" s="235" t="s">
        <v>111</v>
      </c>
      <c r="R72" s="235" t="s">
        <v>111</v>
      </c>
      <c r="S72" s="235" t="s">
        <v>111</v>
      </c>
    </row>
    <row r="73" spans="1:19" ht="18" customHeight="1" thickBot="1">
      <c r="A73" s="245" t="s">
        <v>95</v>
      </c>
      <c r="B73" s="242" t="s">
        <v>125</v>
      </c>
      <c r="C73" s="242" t="s">
        <v>125</v>
      </c>
      <c r="D73" s="242" t="s">
        <v>125</v>
      </c>
      <c r="E73" s="242" t="s">
        <v>125</v>
      </c>
      <c r="F73" s="242" t="s">
        <v>125</v>
      </c>
      <c r="G73" s="242" t="s">
        <v>125</v>
      </c>
      <c r="H73" s="242" t="s">
        <v>125</v>
      </c>
      <c r="I73" s="242" t="s">
        <v>125</v>
      </c>
      <c r="J73" s="242" t="s">
        <v>125</v>
      </c>
      <c r="K73" s="242" t="s">
        <v>125</v>
      </c>
      <c r="L73" s="242" t="s">
        <v>125</v>
      </c>
      <c r="M73" s="242" t="s">
        <v>125</v>
      </c>
      <c r="N73" s="242" t="s">
        <v>125</v>
      </c>
      <c r="O73" s="242" t="s">
        <v>125</v>
      </c>
      <c r="P73" s="242" t="s">
        <v>125</v>
      </c>
      <c r="Q73" s="242" t="s">
        <v>125</v>
      </c>
      <c r="R73" s="242" t="s">
        <v>125</v>
      </c>
      <c r="S73" s="242" t="s">
        <v>125</v>
      </c>
    </row>
    <row r="74" spans="1:19" ht="18" customHeight="1" thickTop="1">
      <c r="A74" s="243">
        <v>5320000</v>
      </c>
      <c r="B74" s="234"/>
      <c r="C74" s="234"/>
      <c r="D74" s="234"/>
      <c r="E74" s="234"/>
      <c r="F74" s="234"/>
      <c r="G74" s="234"/>
      <c r="H74" s="234"/>
      <c r="I74" s="234"/>
      <c r="J74" s="234"/>
      <c r="K74" s="234"/>
      <c r="L74" s="234"/>
      <c r="M74" s="234"/>
      <c r="N74" s="234"/>
      <c r="O74" s="234"/>
      <c r="P74" s="234"/>
      <c r="Q74" s="229"/>
      <c r="R74" s="258" t="s">
        <v>125</v>
      </c>
      <c r="S74" s="229"/>
    </row>
    <row r="75" spans="1:19" ht="18" customHeight="1">
      <c r="A75" s="239">
        <v>5320100</v>
      </c>
      <c r="B75" s="235" t="s">
        <v>125</v>
      </c>
      <c r="C75" s="235" t="s">
        <v>125</v>
      </c>
      <c r="D75" s="235" t="s">
        <v>125</v>
      </c>
      <c r="E75" s="235" t="s">
        <v>125</v>
      </c>
      <c r="F75" s="235" t="s">
        <v>125</v>
      </c>
      <c r="G75" s="235" t="s">
        <v>125</v>
      </c>
      <c r="H75" s="235" t="s">
        <v>125</v>
      </c>
      <c r="I75" s="235" t="s">
        <v>125</v>
      </c>
      <c r="J75" s="235" t="s">
        <v>125</v>
      </c>
      <c r="K75" s="235" t="s">
        <v>125</v>
      </c>
      <c r="L75" s="235" t="s">
        <v>125</v>
      </c>
      <c r="M75" s="235" t="s">
        <v>125</v>
      </c>
      <c r="N75" s="235" t="s">
        <v>125</v>
      </c>
      <c r="O75" s="235" t="s">
        <v>125</v>
      </c>
      <c r="P75" s="235" t="s">
        <v>125</v>
      </c>
      <c r="Q75" s="235" t="s">
        <v>125</v>
      </c>
      <c r="R75" s="235" t="s">
        <v>125</v>
      </c>
      <c r="S75" s="235" t="s">
        <v>125</v>
      </c>
    </row>
    <row r="76" spans="1:19" ht="18" customHeight="1">
      <c r="A76" s="239">
        <v>5320200</v>
      </c>
      <c r="B76" s="235" t="s">
        <v>125</v>
      </c>
      <c r="C76" s="235" t="s">
        <v>125</v>
      </c>
      <c r="D76" s="235" t="s">
        <v>125</v>
      </c>
      <c r="E76" s="235" t="s">
        <v>125</v>
      </c>
      <c r="F76" s="235" t="s">
        <v>125</v>
      </c>
      <c r="G76" s="235" t="s">
        <v>125</v>
      </c>
      <c r="H76" s="235" t="s">
        <v>125</v>
      </c>
      <c r="I76" s="235" t="s">
        <v>125</v>
      </c>
      <c r="J76" s="235" t="s">
        <v>111</v>
      </c>
      <c r="K76" s="235" t="s">
        <v>125</v>
      </c>
      <c r="L76" s="235" t="s">
        <v>125</v>
      </c>
      <c r="M76" s="235" t="s">
        <v>125</v>
      </c>
      <c r="N76" s="235" t="s">
        <v>125</v>
      </c>
      <c r="O76" s="235" t="s">
        <v>125</v>
      </c>
      <c r="P76" s="235" t="s">
        <v>125</v>
      </c>
      <c r="Q76" s="235" t="s">
        <v>125</v>
      </c>
      <c r="R76" s="235" t="s">
        <v>125</v>
      </c>
      <c r="S76" s="235" t="s">
        <v>111</v>
      </c>
    </row>
    <row r="77" spans="1:19" ht="18" customHeight="1">
      <c r="A77" s="239">
        <v>5320300</v>
      </c>
      <c r="B77" s="235" t="s">
        <v>125</v>
      </c>
      <c r="C77" s="235" t="s">
        <v>125</v>
      </c>
      <c r="D77" s="235" t="s">
        <v>125</v>
      </c>
      <c r="E77" s="235" t="s">
        <v>125</v>
      </c>
      <c r="F77" s="235" t="s">
        <v>125</v>
      </c>
      <c r="G77" s="235" t="s">
        <v>125</v>
      </c>
      <c r="H77" s="235" t="s">
        <v>125</v>
      </c>
      <c r="I77" s="235" t="s">
        <v>125</v>
      </c>
      <c r="J77" s="235" t="s">
        <v>125</v>
      </c>
      <c r="K77" s="235" t="s">
        <v>125</v>
      </c>
      <c r="L77" s="235" t="s">
        <v>125</v>
      </c>
      <c r="M77" s="235" t="s">
        <v>125</v>
      </c>
      <c r="N77" s="235" t="s">
        <v>125</v>
      </c>
      <c r="O77" s="235" t="s">
        <v>125</v>
      </c>
      <c r="P77" s="235" t="s">
        <v>125</v>
      </c>
      <c r="Q77" s="235" t="s">
        <v>125</v>
      </c>
      <c r="R77" s="235" t="s">
        <v>125</v>
      </c>
      <c r="S77" s="235" t="s">
        <v>125</v>
      </c>
    </row>
    <row r="78" spans="1:19" ht="18" customHeight="1">
      <c r="A78" s="239">
        <v>5320400</v>
      </c>
      <c r="B78" s="235" t="s">
        <v>125</v>
      </c>
      <c r="C78" s="235" t="s">
        <v>125</v>
      </c>
      <c r="D78" s="235" t="s">
        <v>125</v>
      </c>
      <c r="E78" s="235" t="s">
        <v>125</v>
      </c>
      <c r="F78" s="235" t="s">
        <v>125</v>
      </c>
      <c r="G78" s="235" t="s">
        <v>125</v>
      </c>
      <c r="H78" s="235" t="s">
        <v>125</v>
      </c>
      <c r="I78" s="235" t="s">
        <v>125</v>
      </c>
      <c r="J78" s="235" t="s">
        <v>125</v>
      </c>
      <c r="K78" s="235" t="s">
        <v>125</v>
      </c>
      <c r="L78" s="235" t="s">
        <v>125</v>
      </c>
      <c r="M78" s="235" t="s">
        <v>125</v>
      </c>
      <c r="N78" s="235" t="s">
        <v>125</v>
      </c>
      <c r="O78" s="235" t="s">
        <v>125</v>
      </c>
      <c r="P78" s="235" t="s">
        <v>125</v>
      </c>
      <c r="Q78" s="235" t="s">
        <v>125</v>
      </c>
      <c r="R78" s="235" t="s">
        <v>125</v>
      </c>
      <c r="S78" s="235" t="s">
        <v>125</v>
      </c>
    </row>
    <row r="79" spans="1:19" ht="18" customHeight="1">
      <c r="A79" s="239" t="s">
        <v>202</v>
      </c>
      <c r="B79" s="235" t="s">
        <v>125</v>
      </c>
      <c r="C79" s="235" t="s">
        <v>125</v>
      </c>
      <c r="D79" s="235" t="s">
        <v>125</v>
      </c>
      <c r="E79" s="235" t="s">
        <v>125</v>
      </c>
      <c r="F79" s="235" t="s">
        <v>125</v>
      </c>
      <c r="G79" s="235" t="s">
        <v>125</v>
      </c>
      <c r="H79" s="235" t="s">
        <v>125</v>
      </c>
      <c r="I79" s="235" t="s">
        <v>125</v>
      </c>
      <c r="J79" s="235" t="s">
        <v>111</v>
      </c>
      <c r="K79" s="235" t="s">
        <v>125</v>
      </c>
      <c r="L79" s="235" t="s">
        <v>125</v>
      </c>
      <c r="M79" s="235" t="s">
        <v>125</v>
      </c>
      <c r="N79" s="235" t="s">
        <v>125</v>
      </c>
      <c r="O79" s="235" t="s">
        <v>125</v>
      </c>
      <c r="P79" s="235" t="s">
        <v>125</v>
      </c>
      <c r="Q79" s="235" t="s">
        <v>125</v>
      </c>
      <c r="R79" s="235" t="s">
        <v>125</v>
      </c>
      <c r="S79" s="235" t="s">
        <v>125</v>
      </c>
    </row>
    <row r="80" spans="1:19" ht="18" customHeight="1" thickBot="1">
      <c r="A80" s="245" t="s">
        <v>95</v>
      </c>
      <c r="B80" s="242" t="s">
        <v>125</v>
      </c>
      <c r="C80" s="242" t="s">
        <v>125</v>
      </c>
      <c r="D80" s="242" t="s">
        <v>125</v>
      </c>
      <c r="E80" s="242" t="s">
        <v>125</v>
      </c>
      <c r="F80" s="242" t="s">
        <v>125</v>
      </c>
      <c r="G80" s="242" t="s">
        <v>125</v>
      </c>
      <c r="H80" s="242" t="s">
        <v>125</v>
      </c>
      <c r="I80" s="242" t="s">
        <v>125</v>
      </c>
      <c r="J80" s="242" t="s">
        <v>111</v>
      </c>
      <c r="K80" s="242" t="s">
        <v>125</v>
      </c>
      <c r="L80" s="242" t="s">
        <v>125</v>
      </c>
      <c r="M80" s="242" t="s">
        <v>125</v>
      </c>
      <c r="N80" s="242" t="s">
        <v>125</v>
      </c>
      <c r="O80" s="242" t="s">
        <v>125</v>
      </c>
      <c r="P80" s="242" t="s">
        <v>125</v>
      </c>
      <c r="Q80" s="242" t="s">
        <v>125</v>
      </c>
      <c r="R80" s="242" t="s">
        <v>125</v>
      </c>
      <c r="S80" s="242" t="s">
        <v>125</v>
      </c>
    </row>
    <row r="81" spans="1:19" ht="18" customHeight="1" thickTop="1">
      <c r="A81" s="243">
        <v>5330000</v>
      </c>
      <c r="B81" s="234"/>
      <c r="C81" s="234"/>
      <c r="D81" s="234"/>
      <c r="E81" s="234"/>
      <c r="F81" s="234"/>
      <c r="G81" s="234"/>
      <c r="H81" s="234"/>
      <c r="I81" s="234"/>
      <c r="J81" s="230"/>
      <c r="K81" s="234"/>
      <c r="L81" s="234"/>
      <c r="M81" s="234"/>
      <c r="N81" s="250" t="s">
        <v>126</v>
      </c>
      <c r="O81" s="234"/>
      <c r="P81" s="234"/>
      <c r="Q81" s="234"/>
      <c r="R81" s="234"/>
      <c r="S81" s="234"/>
    </row>
    <row r="82" spans="1:19" ht="18" customHeight="1">
      <c r="A82" s="239">
        <v>5330100</v>
      </c>
      <c r="B82" s="235" t="s">
        <v>125</v>
      </c>
      <c r="C82" s="235" t="s">
        <v>125</v>
      </c>
      <c r="D82" s="235" t="s">
        <v>125</v>
      </c>
      <c r="E82" s="235" t="s">
        <v>125</v>
      </c>
      <c r="F82" s="235" t="s">
        <v>125</v>
      </c>
      <c r="G82" s="235" t="s">
        <v>125</v>
      </c>
      <c r="H82" s="235" t="s">
        <v>125</v>
      </c>
      <c r="I82" s="235" t="s">
        <v>125</v>
      </c>
      <c r="J82" s="235" t="s">
        <v>125</v>
      </c>
      <c r="K82" s="235" t="s">
        <v>125</v>
      </c>
      <c r="L82" s="235" t="s">
        <v>125</v>
      </c>
      <c r="M82" s="235" t="s">
        <v>125</v>
      </c>
      <c r="N82" s="235" t="s">
        <v>125</v>
      </c>
      <c r="O82" s="235" t="s">
        <v>125</v>
      </c>
      <c r="P82" s="235" t="s">
        <v>125</v>
      </c>
      <c r="Q82" s="235" t="s">
        <v>125</v>
      </c>
      <c r="R82" s="235" t="s">
        <v>125</v>
      </c>
      <c r="S82" s="235" t="s">
        <v>125</v>
      </c>
    </row>
    <row r="83" spans="1:19" ht="18" customHeight="1">
      <c r="A83" s="239">
        <v>5330200</v>
      </c>
      <c r="B83" s="235" t="s">
        <v>125</v>
      </c>
      <c r="C83" s="235" t="s">
        <v>125</v>
      </c>
      <c r="D83" s="235" t="s">
        <v>125</v>
      </c>
      <c r="E83" s="235" t="s">
        <v>125</v>
      </c>
      <c r="F83" s="235" t="s">
        <v>125</v>
      </c>
      <c r="G83" s="235" t="s">
        <v>125</v>
      </c>
      <c r="H83" s="235" t="s">
        <v>125</v>
      </c>
      <c r="I83" s="235" t="s">
        <v>125</v>
      </c>
      <c r="J83" s="235" t="s">
        <v>125</v>
      </c>
      <c r="K83" s="235" t="s">
        <v>125</v>
      </c>
      <c r="L83" s="235" t="s">
        <v>125</v>
      </c>
      <c r="M83" s="235" t="s">
        <v>125</v>
      </c>
      <c r="N83" s="235" t="s">
        <v>125</v>
      </c>
      <c r="O83" s="235" t="s">
        <v>125</v>
      </c>
      <c r="P83" s="235" t="s">
        <v>125</v>
      </c>
      <c r="Q83" s="235" t="s">
        <v>125</v>
      </c>
      <c r="R83" s="235" t="s">
        <v>125</v>
      </c>
      <c r="S83" s="235" t="s">
        <v>125</v>
      </c>
    </row>
    <row r="84" spans="1:19" ht="18" customHeight="1">
      <c r="A84" s="239">
        <v>5330300</v>
      </c>
      <c r="B84" s="235" t="s">
        <v>125</v>
      </c>
      <c r="C84" s="235" t="s">
        <v>125</v>
      </c>
      <c r="D84" s="235" t="s">
        <v>125</v>
      </c>
      <c r="E84" s="235" t="s">
        <v>125</v>
      </c>
      <c r="F84" s="235" t="s">
        <v>125</v>
      </c>
      <c r="G84" s="235" t="s">
        <v>125</v>
      </c>
      <c r="H84" s="235" t="s">
        <v>125</v>
      </c>
      <c r="I84" s="235" t="s">
        <v>125</v>
      </c>
      <c r="J84" s="235" t="s">
        <v>125</v>
      </c>
      <c r="K84" s="235" t="s">
        <v>125</v>
      </c>
      <c r="L84" s="235" t="s">
        <v>125</v>
      </c>
      <c r="M84" s="235" t="s">
        <v>125</v>
      </c>
      <c r="N84" s="235" t="s">
        <v>125</v>
      </c>
      <c r="O84" s="235" t="s">
        <v>125</v>
      </c>
      <c r="P84" s="235" t="s">
        <v>125</v>
      </c>
      <c r="Q84" s="235" t="s">
        <v>125</v>
      </c>
      <c r="R84" s="235" t="s">
        <v>125</v>
      </c>
      <c r="S84" s="235" t="s">
        <v>125</v>
      </c>
    </row>
    <row r="85" spans="1:19" ht="18" customHeight="1">
      <c r="A85" s="239">
        <v>5330400</v>
      </c>
      <c r="B85" s="235" t="s">
        <v>125</v>
      </c>
      <c r="C85" s="235" t="s">
        <v>125</v>
      </c>
      <c r="D85" s="235" t="s">
        <v>125</v>
      </c>
      <c r="E85" s="235" t="s">
        <v>125</v>
      </c>
      <c r="F85" s="235" t="s">
        <v>125</v>
      </c>
      <c r="G85" s="235" t="s">
        <v>125</v>
      </c>
      <c r="H85" s="235" t="s">
        <v>125</v>
      </c>
      <c r="I85" s="235" t="s">
        <v>125</v>
      </c>
      <c r="J85" s="235" t="s">
        <v>125</v>
      </c>
      <c r="K85" s="235" t="s">
        <v>125</v>
      </c>
      <c r="L85" s="235" t="s">
        <v>125</v>
      </c>
      <c r="M85" s="235" t="s">
        <v>125</v>
      </c>
      <c r="N85" s="235" t="s">
        <v>125</v>
      </c>
      <c r="O85" s="235" t="s">
        <v>125</v>
      </c>
      <c r="P85" s="235" t="s">
        <v>125</v>
      </c>
      <c r="Q85" s="235" t="s">
        <v>125</v>
      </c>
      <c r="R85" s="235" t="s">
        <v>125</v>
      </c>
      <c r="S85" s="235" t="s">
        <v>125</v>
      </c>
    </row>
    <row r="86" spans="1:19" ht="18" customHeight="1">
      <c r="A86" s="239">
        <v>5330500</v>
      </c>
      <c r="B86" s="235" t="s">
        <v>125</v>
      </c>
      <c r="C86" s="235" t="s">
        <v>125</v>
      </c>
      <c r="D86" s="235" t="s">
        <v>125</v>
      </c>
      <c r="E86" s="235" t="s">
        <v>125</v>
      </c>
      <c r="F86" s="235" t="s">
        <v>125</v>
      </c>
      <c r="G86" s="235" t="s">
        <v>125</v>
      </c>
      <c r="H86" s="235" t="s">
        <v>125</v>
      </c>
      <c r="I86" s="235" t="s">
        <v>125</v>
      </c>
      <c r="J86" s="235" t="s">
        <v>125</v>
      </c>
      <c r="K86" s="235" t="s">
        <v>125</v>
      </c>
      <c r="L86" s="235" t="s">
        <v>125</v>
      </c>
      <c r="M86" s="235" t="s">
        <v>125</v>
      </c>
      <c r="N86" s="235" t="s">
        <v>125</v>
      </c>
      <c r="O86" s="235" t="s">
        <v>125</v>
      </c>
      <c r="P86" s="235" t="s">
        <v>111</v>
      </c>
      <c r="Q86" s="235" t="s">
        <v>125</v>
      </c>
      <c r="R86" s="235" t="s">
        <v>125</v>
      </c>
      <c r="S86" s="235" t="s">
        <v>111</v>
      </c>
    </row>
    <row r="87" spans="1:19" ht="18" customHeight="1">
      <c r="A87" s="239">
        <v>5330600</v>
      </c>
      <c r="B87" s="235" t="s">
        <v>125</v>
      </c>
      <c r="C87" s="235" t="s">
        <v>125</v>
      </c>
      <c r="D87" s="235" t="s">
        <v>125</v>
      </c>
      <c r="E87" s="235" t="s">
        <v>125</v>
      </c>
      <c r="F87" s="235" t="s">
        <v>125</v>
      </c>
      <c r="G87" s="235" t="s">
        <v>125</v>
      </c>
      <c r="H87" s="235" t="s">
        <v>125</v>
      </c>
      <c r="I87" s="235" t="s">
        <v>125</v>
      </c>
      <c r="J87" s="235" t="s">
        <v>125</v>
      </c>
      <c r="K87" s="235" t="s">
        <v>125</v>
      </c>
      <c r="L87" s="235" t="s">
        <v>125</v>
      </c>
      <c r="M87" s="235" t="s">
        <v>125</v>
      </c>
      <c r="N87" s="235" t="s">
        <v>125</v>
      </c>
      <c r="O87" s="235" t="s">
        <v>125</v>
      </c>
      <c r="P87" s="235" t="s">
        <v>125</v>
      </c>
      <c r="Q87" s="235" t="s">
        <v>125</v>
      </c>
      <c r="R87" s="235" t="s">
        <v>125</v>
      </c>
      <c r="S87" s="235" t="s">
        <v>125</v>
      </c>
    </row>
    <row r="88" spans="1:19" ht="18" customHeight="1">
      <c r="A88" s="239">
        <v>5330800</v>
      </c>
      <c r="B88" s="235" t="s">
        <v>125</v>
      </c>
      <c r="C88" s="235" t="s">
        <v>125</v>
      </c>
      <c r="D88" s="235" t="s">
        <v>125</v>
      </c>
      <c r="E88" s="235" t="s">
        <v>125</v>
      </c>
      <c r="F88" s="235" t="s">
        <v>125</v>
      </c>
      <c r="G88" s="235" t="s">
        <v>125</v>
      </c>
      <c r="H88" s="235" t="s">
        <v>125</v>
      </c>
      <c r="I88" s="235" t="s">
        <v>125</v>
      </c>
      <c r="J88" s="235" t="s">
        <v>125</v>
      </c>
      <c r="K88" s="235" t="s">
        <v>125</v>
      </c>
      <c r="L88" s="235" t="s">
        <v>125</v>
      </c>
      <c r="M88" s="235" t="s">
        <v>125</v>
      </c>
      <c r="N88" s="235" t="s">
        <v>125</v>
      </c>
      <c r="O88" s="235" t="s">
        <v>125</v>
      </c>
      <c r="P88" s="235" t="s">
        <v>125</v>
      </c>
      <c r="Q88" s="235" t="s">
        <v>125</v>
      </c>
      <c r="R88" s="235" t="s">
        <v>125</v>
      </c>
      <c r="S88" s="235" t="s">
        <v>125</v>
      </c>
    </row>
    <row r="89" spans="1:19" ht="18" customHeight="1">
      <c r="A89" s="239">
        <v>5330900</v>
      </c>
      <c r="B89" s="235" t="s">
        <v>125</v>
      </c>
      <c r="C89" s="235" t="s">
        <v>125</v>
      </c>
      <c r="D89" s="235" t="s">
        <v>125</v>
      </c>
      <c r="E89" s="235" t="s">
        <v>125</v>
      </c>
      <c r="F89" s="235" t="s">
        <v>125</v>
      </c>
      <c r="G89" s="235" t="s">
        <v>125</v>
      </c>
      <c r="H89" s="235" t="s">
        <v>125</v>
      </c>
      <c r="I89" s="235" t="s">
        <v>125</v>
      </c>
      <c r="J89" s="235" t="s">
        <v>125</v>
      </c>
      <c r="K89" s="235" t="s">
        <v>125</v>
      </c>
      <c r="L89" s="235" t="s">
        <v>125</v>
      </c>
      <c r="M89" s="235" t="s">
        <v>125</v>
      </c>
      <c r="N89" s="235" t="s">
        <v>125</v>
      </c>
      <c r="O89" s="235" t="s">
        <v>125</v>
      </c>
      <c r="P89" s="235" t="s">
        <v>125</v>
      </c>
      <c r="Q89" s="235" t="s">
        <v>125</v>
      </c>
      <c r="R89" s="235" t="s">
        <v>125</v>
      </c>
      <c r="S89" s="235" t="s">
        <v>125</v>
      </c>
    </row>
    <row r="90" spans="1:19" ht="18" customHeight="1">
      <c r="A90" s="239">
        <v>5331100</v>
      </c>
      <c r="B90" s="235" t="s">
        <v>125</v>
      </c>
      <c r="C90" s="235" t="s">
        <v>125</v>
      </c>
      <c r="D90" s="235" t="s">
        <v>125</v>
      </c>
      <c r="E90" s="235" t="s">
        <v>125</v>
      </c>
      <c r="F90" s="235" t="s">
        <v>125</v>
      </c>
      <c r="G90" s="235" t="s">
        <v>125</v>
      </c>
      <c r="H90" s="235" t="s">
        <v>125</v>
      </c>
      <c r="I90" s="235" t="s">
        <v>125</v>
      </c>
      <c r="J90" s="235" t="s">
        <v>125</v>
      </c>
      <c r="K90" s="235" t="s">
        <v>125</v>
      </c>
      <c r="L90" s="235" t="s">
        <v>125</v>
      </c>
      <c r="M90" s="235" t="s">
        <v>125</v>
      </c>
      <c r="N90" s="235" t="s">
        <v>125</v>
      </c>
      <c r="O90" s="235" t="s">
        <v>125</v>
      </c>
      <c r="P90" s="235" t="s">
        <v>125</v>
      </c>
      <c r="Q90" s="235" t="s">
        <v>125</v>
      </c>
      <c r="R90" s="235" t="s">
        <v>125</v>
      </c>
      <c r="S90" s="235" t="s">
        <v>125</v>
      </c>
    </row>
    <row r="91" spans="1:19" ht="18" customHeight="1">
      <c r="A91" s="239">
        <v>5331300</v>
      </c>
      <c r="B91" s="235" t="s">
        <v>111</v>
      </c>
      <c r="C91" s="235" t="s">
        <v>111</v>
      </c>
      <c r="D91" s="235" t="s">
        <v>111</v>
      </c>
      <c r="E91" s="235" t="s">
        <v>111</v>
      </c>
      <c r="F91" s="235" t="s">
        <v>111</v>
      </c>
      <c r="G91" s="235" t="s">
        <v>111</v>
      </c>
      <c r="H91" s="235" t="s">
        <v>111</v>
      </c>
      <c r="I91" s="235" t="s">
        <v>111</v>
      </c>
      <c r="J91" s="235" t="s">
        <v>111</v>
      </c>
      <c r="K91" s="235" t="s">
        <v>111</v>
      </c>
      <c r="L91" s="235" t="s">
        <v>111</v>
      </c>
      <c r="M91" s="235" t="s">
        <v>111</v>
      </c>
      <c r="N91" s="235" t="s">
        <v>111</v>
      </c>
      <c r="O91" s="235" t="s">
        <v>111</v>
      </c>
      <c r="P91" s="235" t="s">
        <v>111</v>
      </c>
      <c r="Q91" s="235" t="s">
        <v>111</v>
      </c>
      <c r="R91" s="235" t="s">
        <v>111</v>
      </c>
      <c r="S91" s="235" t="s">
        <v>111</v>
      </c>
    </row>
    <row r="92" spans="1:19" ht="18" customHeight="1">
      <c r="A92" s="239">
        <v>5331400</v>
      </c>
      <c r="B92" s="235" t="s">
        <v>125</v>
      </c>
      <c r="C92" s="235" t="s">
        <v>125</v>
      </c>
      <c r="D92" s="235" t="s">
        <v>125</v>
      </c>
      <c r="E92" s="235" t="s">
        <v>125</v>
      </c>
      <c r="F92" s="235" t="s">
        <v>125</v>
      </c>
      <c r="G92" s="235" t="s">
        <v>125</v>
      </c>
      <c r="H92" s="235" t="s">
        <v>125</v>
      </c>
      <c r="I92" s="235" t="s">
        <v>125</v>
      </c>
      <c r="J92" s="235" t="s">
        <v>125</v>
      </c>
      <c r="K92" s="235" t="s">
        <v>125</v>
      </c>
      <c r="L92" s="235" t="s">
        <v>125</v>
      </c>
      <c r="M92" s="235" t="s">
        <v>125</v>
      </c>
      <c r="N92" s="235" t="s">
        <v>125</v>
      </c>
      <c r="O92" s="235" t="s">
        <v>125</v>
      </c>
      <c r="P92" s="235" t="s">
        <v>125</v>
      </c>
      <c r="Q92" s="235" t="s">
        <v>125</v>
      </c>
      <c r="R92" s="235" t="s">
        <v>125</v>
      </c>
      <c r="S92" s="235" t="s">
        <v>125</v>
      </c>
    </row>
    <row r="93" spans="1:19" ht="18" customHeight="1">
      <c r="A93" s="239" t="s">
        <v>202</v>
      </c>
      <c r="B93" s="235" t="s">
        <v>125</v>
      </c>
      <c r="C93" s="235" t="s">
        <v>125</v>
      </c>
      <c r="D93" s="235" t="s">
        <v>125</v>
      </c>
      <c r="E93" s="235" t="s">
        <v>125</v>
      </c>
      <c r="F93" s="235" t="s">
        <v>125</v>
      </c>
      <c r="G93" s="235" t="s">
        <v>125</v>
      </c>
      <c r="H93" s="235" t="s">
        <v>125</v>
      </c>
      <c r="I93" s="235" t="s">
        <v>125</v>
      </c>
      <c r="J93" s="235" t="s">
        <v>125</v>
      </c>
      <c r="K93" s="235" t="s">
        <v>125</v>
      </c>
      <c r="L93" s="235" t="s">
        <v>125</v>
      </c>
      <c r="M93" s="235" t="s">
        <v>125</v>
      </c>
      <c r="N93" s="235" t="s">
        <v>125</v>
      </c>
      <c r="O93" s="235" t="s">
        <v>125</v>
      </c>
      <c r="P93" s="235" t="s">
        <v>125</v>
      </c>
      <c r="Q93" s="235" t="s">
        <v>125</v>
      </c>
      <c r="R93" s="235" t="s">
        <v>125</v>
      </c>
      <c r="S93" s="235" t="s">
        <v>125</v>
      </c>
    </row>
    <row r="94" spans="1:19" ht="18" customHeight="1" thickBot="1">
      <c r="A94" s="245" t="s">
        <v>95</v>
      </c>
      <c r="B94" s="242" t="s">
        <v>125</v>
      </c>
      <c r="C94" s="242" t="s">
        <v>125</v>
      </c>
      <c r="D94" s="242" t="s">
        <v>125</v>
      </c>
      <c r="E94" s="242" t="s">
        <v>125</v>
      </c>
      <c r="F94" s="242" t="s">
        <v>125</v>
      </c>
      <c r="G94" s="242" t="s">
        <v>125</v>
      </c>
      <c r="H94" s="242" t="s">
        <v>125</v>
      </c>
      <c r="I94" s="242" t="s">
        <v>125</v>
      </c>
      <c r="J94" s="242" t="s">
        <v>125</v>
      </c>
      <c r="K94" s="242" t="s">
        <v>125</v>
      </c>
      <c r="L94" s="242" t="s">
        <v>125</v>
      </c>
      <c r="M94" s="242" t="s">
        <v>125</v>
      </c>
      <c r="N94" s="242" t="s">
        <v>125</v>
      </c>
      <c r="O94" s="242" t="s">
        <v>125</v>
      </c>
      <c r="P94" s="242" t="s">
        <v>125</v>
      </c>
      <c r="Q94" s="242" t="s">
        <v>125</v>
      </c>
      <c r="R94" s="242" t="s">
        <v>125</v>
      </c>
      <c r="S94" s="235" t="s">
        <v>125</v>
      </c>
    </row>
    <row r="95" ht="19.5" thickTop="1"/>
  </sheetData>
  <sheetProtection/>
  <mergeCells count="23">
    <mergeCell ref="N32:O32"/>
    <mergeCell ref="P32:Q32"/>
    <mergeCell ref="S32:S33"/>
    <mergeCell ref="D1:E1"/>
    <mergeCell ref="F1:G1"/>
    <mergeCell ref="J1:L1"/>
    <mergeCell ref="N64:O64"/>
    <mergeCell ref="P64:Q64"/>
    <mergeCell ref="S64:S65"/>
    <mergeCell ref="D32:E32"/>
    <mergeCell ref="F32:G32"/>
    <mergeCell ref="J32:K32"/>
    <mergeCell ref="L32:M32"/>
    <mergeCell ref="N1:O1"/>
    <mergeCell ref="P1:Q1"/>
    <mergeCell ref="S1:S2"/>
    <mergeCell ref="B32:C32"/>
    <mergeCell ref="B64:C64"/>
    <mergeCell ref="D64:E64"/>
    <mergeCell ref="F64:G64"/>
    <mergeCell ref="J64:K64"/>
    <mergeCell ref="L64:M64"/>
    <mergeCell ref="B1:C1"/>
  </mergeCells>
  <printOptions/>
  <pageMargins left="0.14" right="0.14" top="0.45" bottom="0.14" header="0.31496062992125984" footer="0.1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asia</dc:creator>
  <cp:keywords/>
  <dc:description/>
  <cp:lastModifiedBy>asia</cp:lastModifiedBy>
  <cp:lastPrinted>2017-05-09T04:27:38Z</cp:lastPrinted>
  <dcterms:created xsi:type="dcterms:W3CDTF">2003-11-15T09:12:45Z</dcterms:created>
  <dcterms:modified xsi:type="dcterms:W3CDTF">2017-05-09T04:28:25Z</dcterms:modified>
  <cp:category/>
  <cp:version/>
  <cp:contentType/>
  <cp:contentStatus/>
</cp:coreProperties>
</file>