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activeTab="1"/>
  </bookViews>
  <sheets>
    <sheet name="งบทดลอง" sheetId="1" r:id="rId1"/>
    <sheet name="รับจริงประกอบ" sheetId="2" r:id="rId2"/>
    <sheet name="เงินรับฝาก" sheetId="3" r:id="rId3"/>
    <sheet name="รายจ่ายค้างจ่าย" sheetId="4" r:id="rId4"/>
    <sheet name="กระทบยอดธนาคาร" sheetId="5" r:id="rId5"/>
    <sheet name="งบรับ - จ่ายเงินสด" sheetId="6" r:id="rId6"/>
    <sheet name="กระดาษทำการ 1" sheetId="7" r:id="rId7"/>
    <sheet name="กระดาษทำการ 2" sheetId="8" r:id="rId8"/>
    <sheet name="กระดาษทำการ 3" sheetId="9" r:id="rId9"/>
    <sheet name="กระดาษทำการ 4" sheetId="10" r:id="rId10"/>
    <sheet name="งบประมาณคงเหลือ 1" sheetId="11" r:id="rId11"/>
    <sheet name="งบประมาณคงเหลือ 2" sheetId="12" r:id="rId12"/>
    <sheet name="งบประมาณคงเหลือ 3" sheetId="13" r:id="rId13"/>
    <sheet name="งบประมาณคงเหลือ 4" sheetId="14" r:id="rId14"/>
    <sheet name="กระทบยอดโอน" sheetId="15" r:id="rId15"/>
  </sheets>
  <definedNames>
    <definedName name="_xlnm.Print_Area" localSheetId="2">'เงินรับฝาก'!$A$1:$G$96</definedName>
  </definedNames>
  <calcPr fullCalcOnLoad="1"/>
</workbook>
</file>

<file path=xl/comments12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<sst xmlns="http://schemas.openxmlformats.org/spreadsheetml/2006/main" count="5342" uniqueCount="380">
  <si>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</si>
  <si>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</si>
  <si>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</si>
  <si>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</si>
  <si>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</si>
  <si>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</si>
  <si>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</si>
  <si>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</si>
  <si>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</si>
  <si>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</si>
  <si>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</si>
  <si>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</si>
  <si>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</si>
  <si>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</si>
  <si>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</si>
  <si>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</si>
  <si>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</si>
  <si>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</si>
  <si>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</si>
  <si>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</si>
  <si>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</si>
  <si>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</si>
  <si>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</si>
  <si>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</si>
  <si>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</si>
  <si>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</si>
  <si>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</si>
  <si>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</si>
  <si>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</si>
  <si>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</si>
  <si>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</si>
  <si>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</si>
  <si>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</si>
  <si>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</si>
  <si>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  อำเภอหัวไทร    จังหวัดนครศรีธรรมราช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</si>
  <si>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</si>
  <si>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</si>
  <si>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</si>
  <si>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</si>
  <si>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</si>
  <si>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</si>
  <si>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</si>
  <si>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</si>
  <si>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รายรับ</t>
  </si>
  <si>
    <t>เงินรับฝาก  (หมายเหตุ 1)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</si>
  <si>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</si>
  <si>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</si>
  <si>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</si>
  <si>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</si>
  <si>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</si>
  <si>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</si>
  <si>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</si>
  <si>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</si>
  <si>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</si>
  <si>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</si>
  <si>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</si>
  <si>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</si>
  <si>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</si>
  <si>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</si>
  <si>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</si>
  <si>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</si>
  <si>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</si>
  <si>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</si>
  <si>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</si>
  <si>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</si>
  <si>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</si>
  <si>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</si>
  <si>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</si>
  <si>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บัญชีเงินรับฝาก</t>
  </si>
  <si>
    <t>………………………….</t>
  </si>
  <si>
    <t>เงินรับฝาก  (หมายเหตุ  2)</t>
  </si>
  <si>
    <t>รับ</t>
  </si>
  <si>
    <t>จ่าย</t>
  </si>
  <si>
    <t xml:space="preserve">                                 ภาษีหัก ณ ที่จ่าย</t>
  </si>
  <si>
    <t xml:space="preserve">                                เงินประกันสัญญา</t>
  </si>
  <si>
    <t>ค่าใช้จ่ายในการจัดเก็บ ภบท. 5%</t>
  </si>
  <si>
    <t xml:space="preserve">                                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</si>
  <si>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</si>
  <si>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</si>
  <si>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</si>
  <si>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</si>
  <si>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</si>
  <si>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</si>
  <si>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</si>
  <si>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</si>
  <si>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</si>
  <si>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</si>
  <si>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</si>
  <si>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</si>
  <si>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</si>
  <si>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รายรับจริงประกอบงบทดลอง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</si>
  <si>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</si>
  <si>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</si>
  <si>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</si>
  <si>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</si>
  <si>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</si>
  <si>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411000</t>
  </si>
  <si>
    <t>412000</t>
  </si>
  <si>
    <t>413000</t>
  </si>
  <si>
    <t>414000</t>
  </si>
  <si>
    <t>416000</t>
  </si>
  <si>
    <t>420000</t>
  </si>
  <si>
    <t>421000</t>
  </si>
  <si>
    <t>431000</t>
  </si>
  <si>
    <t>300000</t>
  </si>
  <si>
    <t>230100</t>
  </si>
  <si>
    <t>110605</t>
  </si>
  <si>
    <t>110602</t>
  </si>
  <si>
    <t>532000</t>
  </si>
  <si>
    <t>510000</t>
  </si>
  <si>
    <t>610000</t>
  </si>
  <si>
    <t>เงินเดือน (ฝ่ายการเมือง)</t>
  </si>
  <si>
    <t>521000</t>
  </si>
  <si>
    <t>621000</t>
  </si>
  <si>
    <t>เงินเดือน (ฝ่ายประจำ)</t>
  </si>
  <si>
    <t>522000</t>
  </si>
  <si>
    <t>622000</t>
  </si>
  <si>
    <t>531000</t>
  </si>
  <si>
    <t>631000</t>
  </si>
  <si>
    <t>632000</t>
  </si>
  <si>
    <t>533000</t>
  </si>
  <si>
    <t>633000</t>
  </si>
  <si>
    <t>534000</t>
  </si>
  <si>
    <t>634000</t>
  </si>
  <si>
    <t>542000</t>
  </si>
  <si>
    <t>642000</t>
  </si>
  <si>
    <t>561000</t>
  </si>
  <si>
    <t>551000</t>
  </si>
  <si>
    <t>651000</t>
  </si>
  <si>
    <t>210402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</si>
  <si>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</si>
  <si>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</si>
  <si>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</si>
  <si>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</si>
  <si>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</si>
  <si>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</si>
  <si>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</si>
  <si>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</si>
  <si>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รับเดือนนี้</t>
  </si>
  <si>
    <t>รวมตั้งแต่ต้นปี</t>
  </si>
  <si>
    <t>เงินเดือน(ฝ่ายการเมือง)</t>
  </si>
  <si>
    <t>110201</t>
  </si>
  <si>
    <t>541000</t>
  </si>
  <si>
    <t>400000</t>
  </si>
  <si>
    <t>320000</t>
  </si>
  <si>
    <t>(3) เบี้ยยังชีพผู้สูงอายุ</t>
  </si>
  <si>
    <t>(4) เบี้ยยังชีพคนพิการ</t>
  </si>
  <si>
    <t>440000</t>
  </si>
  <si>
    <t>จ่ายเดือนนี้</t>
  </si>
  <si>
    <t xml:space="preserve"> ภาษีหัก ณ ที่จ่าย</t>
  </si>
  <si>
    <t xml:space="preserve"> เงินประกันสัญญา</t>
  </si>
  <si>
    <t>ส่วนลดในการจัดเก็บ ภบท. 6%</t>
  </si>
  <si>
    <t>บวก  :   เงินฝากระหว่างทาง</t>
  </si>
  <si>
    <t>ภาษีหน้าฎีกา</t>
  </si>
  <si>
    <t>661000</t>
  </si>
  <si>
    <t>(ลงชื่อ).........................................            (ลงชื่อ)...............................................         (ลงชื่อ).............................................</t>
  </si>
  <si>
    <t xml:space="preserve">                                ส่วนลดในการจัดเก็บ ภบท. 6%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</si>
  <si>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</si>
  <si>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</si>
  <si>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</si>
  <si>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</si>
  <si>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</si>
  <si>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</si>
  <si>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</si>
  <si>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</si>
  <si>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</si>
  <si>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</si>
  <si>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</si>
  <si>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>องค์การบริหารส่วนตำบลทรายขาว  อำเภอหัวไทร   จังหวัดนครศรีธรรมราช</t>
  </si>
  <si>
    <t xml:space="preserve">                                เงินเศรษฐกิจชุมชน</t>
  </si>
  <si>
    <t xml:space="preserve">     ชื่อองค์การบริหารส่วนตำบลทรายขาว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</si>
  <si>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</si>
  <si>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</si>
  <si>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</si>
  <si>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</si>
  <si>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</si>
  <si>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</si>
  <si>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>(ลงชื่อ).................................   (ลงชื่อ).........................................                     (ลงชื่อ).........................................</t>
  </si>
  <si>
    <t>(ลงชื่อ)..................................   (ลงชื่อ)......................................             (ลงชื่อ).............................................</t>
  </si>
  <si>
    <t>(ลงชื่อ)......................................... (ลงชื่อ)........................................                (ลงชื่อ).............................................</t>
  </si>
  <si>
    <t xml:space="preserve">ตำแหน่ง  ผู้อำนวยการกองคลัง       </t>
  </si>
  <si>
    <t>งบกลาง  (ก)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</si>
  <si>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</si>
  <si>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</si>
  <si>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</si>
  <si>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 xml:space="preserve">           (นางกัลยา  ชุมทอง)                 (นางจันทนา  คงเกตุ)                                           (นายสุรินทร์    สงหนู)</t>
  </si>
  <si>
    <t xml:space="preserve">           ผู้อำนวยการกองคลัง      ปลัดองค์การบริหารส่วนตำบลทรายขาว             นายกองค์การบริหารส่วนตำบลทรายขาว</t>
  </si>
  <si>
    <t xml:space="preserve">           (นางกัลยา  ชุมทอง)                      (นางจันทนา  คงเกตุ)                                    (นายสุรินทร์   สงหนู)</t>
  </si>
  <si>
    <t xml:space="preserve">           ผู้อำนวยการกองคลัง       ปลัดองค์การบริหารส่วนตำบลทรายขาว            นายกองค์การบริหารส่วนตำบลทรายขาว </t>
  </si>
  <si>
    <t xml:space="preserve">           (นางกัลยา  ชุมทอง)                   (นางจันทนา  คงเกตุ)                                (นายสุรินทร์   สงหนู)</t>
  </si>
  <si>
    <t xml:space="preserve">           ผู้อำนวยการกองคลัง       ปลัดองค์การบริหารส่วนตำบลทรายขาว      นายกองค์การบริหารส่วนตำบลทรายขาว</t>
  </si>
  <si>
    <t>เงินเดือน(ฝ่ายประจำ)  (ก)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</si>
  <si>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</si>
  <si>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</si>
  <si>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</si>
  <si>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</si>
  <si>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</si>
  <si>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</si>
  <si>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</si>
  <si>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</si>
  <si>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</si>
  <si>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</si>
  <si>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</si>
  <si>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</si>
  <si>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</si>
  <si>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</si>
  <si>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</si>
  <si>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140000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</si>
  <si>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</si>
  <si>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</si>
  <si>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</si>
  <si>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</si>
  <si>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</si>
  <si>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</si>
  <si>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 xml:space="preserve">                                เงินสมทบกองทุนประกันสังคม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</si>
  <si>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</si>
  <si>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</si>
  <si>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</si>
  <si>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</si>
  <si>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</si>
  <si>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</si>
  <si>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</si>
  <si>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 xml:space="preserve">                                ค่ารักษาพยาบาล</t>
  </si>
  <si>
    <t>ค่ารักษาพยาบาล</t>
  </si>
  <si>
    <t>ค่าวัสดุ  (ก)</t>
  </si>
  <si>
    <t>ค่าใช้สอย (ก)</t>
  </si>
  <si>
    <t>รายจ่ายค้างจ่ายระหว่างดำเนินการ</t>
  </si>
  <si>
    <t>210401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</si>
  <si>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</si>
  <si>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</si>
  <si>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</si>
  <si>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110607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</si>
  <si>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</si>
  <si>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</si>
  <si>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</si>
  <si>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</si>
  <si>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</si>
  <si>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</si>
  <si>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</si>
  <si>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</si>
  <si>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</si>
  <si>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</si>
  <si>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</si>
  <si>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110611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</si>
  <si>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</si>
  <si>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</si>
  <si>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</si>
  <si>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</si>
  <si>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</si>
  <si>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</si>
  <si>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</si>
  <si>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</si>
  <si>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</si>
  <si>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</si>
  <si>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140300</t>
  </si>
  <si>
    <t>เจ้าหนี้เงินสะสม</t>
  </si>
  <si>
    <t>240100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</si>
  <si>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</si>
  <si>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</si>
  <si>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(1) เงินเดือนครูผู้ดูแลเด็ก</t>
  </si>
  <si>
    <t>(2) ค่าวัสดุการศึกษา</t>
  </si>
  <si>
    <t>เงินอุดหนุนระบุวัตถุประสงค์  ประจำปีงบประมาณ  พ.ศ. 2559</t>
  </si>
  <si>
    <t>เงินอุดหนุนระบุวัตถุประสงค์  ประจำปีงบประมาณ  พ.ศ.2559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</si>
  <si>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</si>
  <si>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</si>
  <si>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</si>
  <si>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</si>
  <si>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</si>
  <si>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</si>
  <si>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</si>
  <si>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</si>
  <si>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</si>
  <si>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</si>
  <si>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</si>
  <si>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</si>
  <si>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</si>
  <si>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</si>
  <si>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</si>
  <si>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</si>
  <si>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</si>
  <si>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</si>
  <si>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</si>
  <si>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</si>
  <si>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</si>
  <si>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</si>
  <si>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</si>
  <si>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</si>
  <si>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</si>
  <si>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</si>
  <si>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>110203</t>
  </si>
  <si>
    <t>310000</t>
  </si>
  <si>
    <t xml:space="preserve">   รวม</t>
  </si>
  <si>
    <t xml:space="preserve">   หมวด/ประเภท</t>
  </si>
  <si>
    <t>00213</t>
  </si>
  <si>
    <t>110300</t>
  </si>
  <si>
    <t>110700</t>
  </si>
  <si>
    <t>110800</t>
  </si>
  <si>
    <t>110900</t>
  </si>
  <si>
    <t>111000</t>
  </si>
  <si>
    <t>111100</t>
  </si>
  <si>
    <t>120100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</si>
  <si>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</si>
  <si>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</si>
  <si>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</si>
  <si>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</si>
  <si>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</si>
  <si>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</si>
  <si>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</si>
  <si>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</si>
  <si>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</si>
  <si>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</si>
  <si>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</si>
  <si>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</si>
  <si>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 xml:space="preserve">                                                                      ประจำเดือน  ตุลาคม  2556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</si>
  <si>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</si>
  <si>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</si>
  <si>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</si>
  <si>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</si>
  <si>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</si>
  <si>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(1) เบี้ยยังชีพผู้สูงอายุ</t>
  </si>
  <si>
    <t>(2) เบี้ยยังชีพคนพิการ</t>
  </si>
  <si>
    <t>(3) วัสดุการศึกษา</t>
  </si>
  <si>
    <t>(4) เงินเดือนครูผู้ดูแลเด็ก ศพด.</t>
  </si>
  <si>
    <t>(5) เงินอุดหนุนระบุวัตถุประสงค์สนับสนุนป้องกันแก้ไขปัญหา</t>
  </si>
  <si>
    <t xml:space="preserve">      ไฟป่าและหมอกควัน</t>
  </si>
  <si>
    <t>(5) เงินสนับสนุนปัองกันแก้ไขปัญหาไฟป่าและหมอกควัน</t>
  </si>
  <si>
    <t>(37,800)</t>
  </si>
  <si>
    <t>(70,000)</t>
  </si>
  <si>
    <t>70,000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</si>
  <si>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</si>
  <si>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</si>
  <si>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</si>
  <si>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</si>
  <si>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</si>
  <si>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>(6) ค่าใช้จ่ายสำหรับบำบัดฟื้นฟูผู้เสพ/ผู้ติดยาเสพติด</t>
  </si>
  <si>
    <t>(50,000)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</si>
  <si>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</si>
  <si>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เงินสนับสนุนป้องกันแก้ไขปัญหาไฟป่าและหมอกควัน</t>
  </si>
  <si>
    <t>เงินฝาก ธนาคารออมสิน 020170210718  ประเภท - เผื่อเรียก</t>
  </si>
  <si>
    <t xml:space="preserve">    </t>
  </si>
  <si>
    <t>(59,200)</t>
  </si>
  <si>
    <t>(74,600)</t>
  </si>
  <si>
    <t>(4,000)</t>
  </si>
  <si>
    <t>(3,000)</t>
  </si>
  <si>
    <t>2000</t>
  </si>
  <si>
    <t>(2,000)</t>
  </si>
  <si>
    <t>0155656</t>
  </si>
  <si>
    <t xml:space="preserve">  ณ  วันที่ 31  กรกฎาคม  2559</t>
  </si>
  <si>
    <t>(ลงชื่อ)....…….....……...วันที่  31  กรกฎาคม  2559</t>
  </si>
  <si>
    <t>(ลงชื่อ)………………………วันที่ 31  กรกฎาคม 2559</t>
  </si>
  <si>
    <t>(13,000)</t>
  </si>
  <si>
    <t>ณ วันที่   30  กันยายน   2559</t>
  </si>
  <si>
    <t>หมายเหตุ  1  ประกอบงบทดลอง  ณ  วันที่   30   เดือน    กันยายน    พ.ศ. 2559</t>
  </si>
  <si>
    <t xml:space="preserve">                                เงินรอคืนจังหวัด</t>
  </si>
  <si>
    <t>วันที่  30  กันยายน  2559</t>
  </si>
  <si>
    <t>รายละเอียด ประกอบงบทดลองและรายงานรับ - จ่ายเงินสด  ประจำเดือน  กันยายน  2559</t>
  </si>
  <si>
    <t>รายละเอียด ประกอบงบทดลองและรายงานรับเงินสด   ประจำเดือน  กันยายน  2559</t>
  </si>
  <si>
    <t>รายละเอียด ประกอบงบทดลองและรายงานจ่ายเงินสด  ประจำเดือน  กันยายน   2559</t>
  </si>
  <si>
    <t xml:space="preserve">                                                          </t>
  </si>
  <si>
    <t>ปีงบประมาณ 2559   ประจำเดือน  กันยายน   พ.ศ.  2559</t>
  </si>
  <si>
    <t xml:space="preserve">      ประจำเดือน  กันยายน  2559</t>
  </si>
  <si>
    <t>ประจำเดือน  กันยายน  2559</t>
  </si>
  <si>
    <t xml:space="preserve">      ประจำเดือน   กันยายน   2559</t>
  </si>
  <si>
    <t>เดือน  กันยายน   2559</t>
  </si>
  <si>
    <t>(92,679)</t>
  </si>
  <si>
    <t>(846,400)</t>
  </si>
  <si>
    <t xml:space="preserve">  ณ  วันที่  30  กันยายน  2559</t>
  </si>
  <si>
    <t>(ลงชื่อ)....…….....……...วันที่   30    กันยายน  2559</t>
  </si>
  <si>
    <t>(ลงชื่อ)…………… …วันที่  30  กันยายน  2559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</si>
  <si>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</si>
  <si>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</si>
  <si>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ณ  วันที่  30  กันยายน  2559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</si>
  <si>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</si>
  <si>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</si>
  <si>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</si>
  <si>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บัญชีค่าตอบแทน</t>
  </si>
  <si>
    <t>บัญชีค่าใช้สอย</t>
  </si>
  <si>
    <t>บัญชีค่าวัสดุ</t>
  </si>
  <si>
    <t>บัญชีค่าที่ดินและสิ่งก่อสร้าง</t>
  </si>
  <si>
    <t>บัญชีรายจ่ายอื่น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</si>
</sst>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</numFmts>
  <fonts count="70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12" fillId="0" borderId="0">
      <alignment/>
      <protection/>
    </xf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43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10" fillId="0" borderId="19" xfId="36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1" fillId="0" borderId="0" xfId="0" applyFont="1" applyBorder="1" applyAlignment="1">
      <alignment/>
    </xf>
    <xf numFmtId="43" fontId="9" fillId="0" borderId="19" xfId="36" applyFont="1" applyBorder="1" applyAlignment="1">
      <alignment/>
    </xf>
    <xf numFmtId="43" fontId="3" fillId="0" borderId="21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43" fontId="10" fillId="0" borderId="14" xfId="36" applyFont="1" applyBorder="1" applyAlignment="1">
      <alignment horizontal="right"/>
    </xf>
    <xf numFmtId="43" fontId="10" fillId="0" borderId="22" xfId="36" applyFont="1" applyBorder="1" applyAlignment="1">
      <alignment/>
    </xf>
    <xf numFmtId="43" fontId="10" fillId="0" borderId="11" xfId="36" applyFont="1" applyBorder="1" applyAlignment="1">
      <alignment horizontal="right"/>
    </xf>
    <xf numFmtId="43" fontId="10" fillId="0" borderId="0" xfId="0" applyNumberFormat="1" applyFont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10" fillId="0" borderId="19" xfId="36" applyFont="1" applyBorder="1" applyAlignment="1">
      <alignment vertical="center"/>
    </xf>
    <xf numFmtId="43" fontId="10" fillId="0" borderId="0" xfId="36" applyFont="1" applyAlignment="1">
      <alignment horizontal="right" vertical="center"/>
    </xf>
    <xf numFmtId="43" fontId="8" fillId="0" borderId="0" xfId="36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0" xfId="36" applyFont="1" applyBorder="1" applyAlignment="1">
      <alignment/>
    </xf>
    <xf numFmtId="43" fontId="9" fillId="0" borderId="23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43" fontId="9" fillId="0" borderId="1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22" xfId="0" applyFont="1" applyBorder="1" applyAlignment="1">
      <alignment horizontal="center"/>
    </xf>
    <xf numFmtId="43" fontId="15" fillId="0" borderId="0" xfId="36" applyFont="1" applyAlignment="1">
      <alignment/>
    </xf>
    <xf numFmtId="43" fontId="15" fillId="0" borderId="22" xfId="36" applyFont="1" applyBorder="1" applyAlignment="1">
      <alignment horizontal="center"/>
    </xf>
    <xf numFmtId="43" fontId="15" fillId="0" borderId="0" xfId="36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43" fontId="16" fillId="0" borderId="10" xfId="36" applyFont="1" applyBorder="1" applyAlignment="1">
      <alignment horizontal="center"/>
    </xf>
    <xf numFmtId="43" fontId="16" fillId="0" borderId="22" xfId="36" applyFont="1" applyBorder="1" applyAlignment="1">
      <alignment horizontal="center"/>
    </xf>
    <xf numFmtId="43" fontId="16" fillId="0" borderId="0" xfId="36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43" fontId="15" fillId="0" borderId="0" xfId="0" applyNumberFormat="1" applyFont="1" applyAlignment="1">
      <alignment/>
    </xf>
    <xf numFmtId="43" fontId="16" fillId="0" borderId="22" xfId="36" applyFont="1" applyBorder="1" applyAlignment="1">
      <alignment horizontal="right"/>
    </xf>
    <xf numFmtId="43" fontId="15" fillId="0" borderId="30" xfId="36" applyFont="1" applyBorder="1" applyAlignment="1">
      <alignment horizontal="center"/>
    </xf>
    <xf numFmtId="43" fontId="15" fillId="0" borderId="23" xfId="36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7" xfId="0" applyFont="1" applyBorder="1" applyAlignment="1">
      <alignment/>
    </xf>
    <xf numFmtId="0" fontId="15" fillId="0" borderId="12" xfId="0" applyFont="1" applyBorder="1" applyAlignment="1">
      <alignment/>
    </xf>
    <xf numFmtId="49" fontId="16" fillId="0" borderId="27" xfId="0" applyNumberFormat="1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1" xfId="0" applyFont="1" applyBorder="1" applyAlignment="1">
      <alignment/>
    </xf>
    <xf numFmtId="49" fontId="16" fillId="0" borderId="31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0" borderId="28" xfId="0" applyFont="1" applyBorder="1" applyAlignment="1">
      <alignment/>
    </xf>
    <xf numFmtId="43" fontId="16" fillId="0" borderId="22" xfId="36" applyNumberFormat="1" applyFont="1" applyBorder="1" applyAlignment="1">
      <alignment horizontal="right"/>
    </xf>
    <xf numFmtId="43" fontId="16" fillId="0" borderId="0" xfId="36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43" fontId="16" fillId="0" borderId="11" xfId="36" applyNumberFormat="1" applyFont="1" applyBorder="1" applyAlignment="1">
      <alignment horizontal="center"/>
    </xf>
    <xf numFmtId="43" fontId="16" fillId="0" borderId="10" xfId="36" applyNumberFormat="1" applyFont="1" applyBorder="1" applyAlignment="1">
      <alignment horizontal="center"/>
    </xf>
    <xf numFmtId="43" fontId="16" fillId="0" borderId="22" xfId="36" applyNumberFormat="1" applyFont="1" applyBorder="1" applyAlignment="1">
      <alignment horizontal="center"/>
    </xf>
    <xf numFmtId="43" fontId="16" fillId="0" borderId="0" xfId="36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43" fontId="16" fillId="0" borderId="0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/>
    </xf>
    <xf numFmtId="0" fontId="15" fillId="0" borderId="17" xfId="0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3" fontId="16" fillId="0" borderId="0" xfId="36" applyFont="1" applyBorder="1" applyAlignment="1">
      <alignment/>
    </xf>
    <xf numFmtId="43" fontId="16" fillId="0" borderId="17" xfId="0" applyNumberFormat="1" applyFont="1" applyBorder="1" applyAlignment="1">
      <alignment/>
    </xf>
    <xf numFmtId="43" fontId="16" fillId="0" borderId="22" xfId="0" applyNumberFormat="1" applyFont="1" applyBorder="1" applyAlignment="1">
      <alignment/>
    </xf>
    <xf numFmtId="43" fontId="16" fillId="0" borderId="31" xfId="0" applyNumberFormat="1" applyFont="1" applyBorder="1" applyAlignment="1">
      <alignment/>
    </xf>
    <xf numFmtId="43" fontId="16" fillId="0" borderId="22" xfId="36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1" xfId="0" applyFont="1" applyBorder="1" applyAlignment="1">
      <alignment/>
    </xf>
    <xf numFmtId="43" fontId="15" fillId="0" borderId="11" xfId="36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3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 quotePrefix="1">
      <alignment/>
    </xf>
    <xf numFmtId="0" fontId="13" fillId="0" borderId="3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19" fillId="0" borderId="40" xfId="0" applyFont="1" applyBorder="1" applyAlignment="1" quotePrefix="1">
      <alignment horizontal="center"/>
    </xf>
    <xf numFmtId="0" fontId="13" fillId="0" borderId="4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 quotePrefix="1">
      <alignment horizontal="center"/>
    </xf>
    <xf numFmtId="43" fontId="13" fillId="0" borderId="40" xfId="36" applyFont="1" applyBorder="1" applyAlignment="1">
      <alignment/>
    </xf>
    <xf numFmtId="43" fontId="16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 quotePrefix="1">
      <alignment horizontal="center"/>
    </xf>
    <xf numFmtId="43" fontId="13" fillId="0" borderId="22" xfId="36" applyFont="1" applyBorder="1" applyAlignment="1">
      <alignment/>
    </xf>
    <xf numFmtId="0" fontId="20" fillId="0" borderId="19" xfId="0" applyFont="1" applyBorder="1" applyAlignment="1">
      <alignment/>
    </xf>
    <xf numFmtId="43" fontId="19" fillId="0" borderId="19" xfId="0" applyNumberFormat="1" applyFont="1" applyBorder="1" applyAlignment="1">
      <alignment/>
    </xf>
    <xf numFmtId="43" fontId="19" fillId="0" borderId="19" xfId="36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 quotePrefix="1">
      <alignment horizontal="center"/>
    </xf>
    <xf numFmtId="0" fontId="21" fillId="0" borderId="2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3" fontId="13" fillId="0" borderId="41" xfId="36" applyFont="1" applyBorder="1" applyAlignment="1">
      <alignment/>
    </xf>
    <xf numFmtId="0" fontId="22" fillId="0" borderId="20" xfId="0" applyFont="1" applyBorder="1" applyAlignment="1">
      <alignment/>
    </xf>
    <xf numFmtId="43" fontId="13" fillId="0" borderId="10" xfId="36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1" xfId="0" applyFont="1" applyBorder="1" applyAlignment="1" quotePrefix="1">
      <alignment horizontal="center"/>
    </xf>
    <xf numFmtId="43" fontId="13" fillId="0" borderId="31" xfId="36" applyFont="1" applyBorder="1" applyAlignment="1">
      <alignment/>
    </xf>
    <xf numFmtId="0" fontId="19" fillId="0" borderId="31" xfId="0" applyFont="1" applyBorder="1" applyAlignment="1">
      <alignment/>
    </xf>
    <xf numFmtId="43" fontId="19" fillId="0" borderId="31" xfId="0" applyNumberFormat="1" applyFont="1" applyBorder="1" applyAlignment="1">
      <alignment/>
    </xf>
    <xf numFmtId="0" fontId="19" fillId="0" borderId="34" xfId="0" applyFont="1" applyBorder="1" applyAlignment="1" quotePrefix="1">
      <alignment horizontal="center"/>
    </xf>
    <xf numFmtId="0" fontId="13" fillId="0" borderId="36" xfId="0" applyFont="1" applyBorder="1" applyAlignment="1">
      <alignment/>
    </xf>
    <xf numFmtId="43" fontId="13" fillId="0" borderId="36" xfId="36" applyFont="1" applyBorder="1" applyAlignment="1">
      <alignment/>
    </xf>
    <xf numFmtId="0" fontId="13" fillId="0" borderId="11" xfId="0" applyFont="1" applyBorder="1" applyAlignment="1" quotePrefix="1">
      <alignment horizontal="center"/>
    </xf>
    <xf numFmtId="0" fontId="20" fillId="0" borderId="42" xfId="0" applyFont="1" applyBorder="1" applyAlignment="1">
      <alignment/>
    </xf>
    <xf numFmtId="43" fontId="19" fillId="0" borderId="33" xfId="0" applyNumberFormat="1" applyFont="1" applyBorder="1" applyAlignment="1">
      <alignment/>
    </xf>
    <xf numFmtId="43" fontId="19" fillId="0" borderId="33" xfId="36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27" xfId="0" applyFont="1" applyBorder="1" applyAlignment="1" quotePrefix="1">
      <alignment horizontal="center"/>
    </xf>
    <xf numFmtId="0" fontId="13" fillId="0" borderId="14" xfId="0" applyFont="1" applyBorder="1" applyAlignment="1">
      <alignment/>
    </xf>
    <xf numFmtId="43" fontId="13" fillId="0" borderId="27" xfId="36" applyFont="1" applyBorder="1" applyAlignment="1">
      <alignment/>
    </xf>
    <xf numFmtId="43" fontId="13" fillId="0" borderId="20" xfId="36" applyFont="1" applyBorder="1" applyAlignment="1">
      <alignment/>
    </xf>
    <xf numFmtId="43" fontId="13" fillId="0" borderId="11" xfId="36" applyFont="1" applyBorder="1" applyAlignment="1">
      <alignment/>
    </xf>
    <xf numFmtId="0" fontId="19" fillId="0" borderId="19" xfId="0" applyFont="1" applyBorder="1" applyAlignment="1">
      <alignment/>
    </xf>
    <xf numFmtId="43" fontId="19" fillId="0" borderId="15" xfId="0" applyNumberFormat="1" applyFont="1" applyBorder="1" applyAlignment="1">
      <alignment/>
    </xf>
    <xf numFmtId="43" fontId="13" fillId="0" borderId="37" xfId="36" applyFont="1" applyBorder="1" applyAlignment="1">
      <alignment/>
    </xf>
    <xf numFmtId="43" fontId="13" fillId="0" borderId="38" xfId="36" applyFont="1" applyBorder="1" applyAlignment="1">
      <alignment/>
    </xf>
    <xf numFmtId="43" fontId="16" fillId="0" borderId="0" xfId="36" applyFont="1" applyAlignment="1">
      <alignment/>
    </xf>
    <xf numFmtId="43" fontId="13" fillId="0" borderId="0" xfId="36" applyFont="1" applyAlignment="1">
      <alignment/>
    </xf>
    <xf numFmtId="0" fontId="19" fillId="0" borderId="37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3" fontId="13" fillId="0" borderId="0" xfId="36" applyFont="1" applyBorder="1" applyAlignment="1">
      <alignment/>
    </xf>
    <xf numFmtId="43" fontId="19" fillId="0" borderId="3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43" fontId="19" fillId="0" borderId="12" xfId="0" applyNumberFormat="1" applyFont="1" applyBorder="1" applyAlignment="1">
      <alignment/>
    </xf>
    <xf numFmtId="43" fontId="19" fillId="0" borderId="12" xfId="36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0" applyNumberFormat="1" applyFont="1" applyBorder="1" applyAlignment="1">
      <alignment/>
    </xf>
    <xf numFmtId="43" fontId="19" fillId="0" borderId="0" xfId="36" applyFont="1" applyBorder="1" applyAlignment="1">
      <alignment/>
    </xf>
    <xf numFmtId="43" fontId="13" fillId="0" borderId="39" xfId="36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 quotePrefix="1">
      <alignment horizontal="center"/>
    </xf>
    <xf numFmtId="43" fontId="13" fillId="0" borderId="43" xfId="36" applyFont="1" applyBorder="1" applyAlignment="1">
      <alignment/>
    </xf>
    <xf numFmtId="43" fontId="13" fillId="0" borderId="46" xfId="36" applyFont="1" applyBorder="1" applyAlignment="1">
      <alignment/>
    </xf>
    <xf numFmtId="43" fontId="10" fillId="0" borderId="40" xfId="36" applyFont="1" applyBorder="1" applyAlignment="1">
      <alignment horizontal="right"/>
    </xf>
    <xf numFmtId="43" fontId="10" fillId="0" borderId="40" xfId="36" applyFont="1" applyBorder="1" applyAlignment="1">
      <alignment/>
    </xf>
    <xf numFmtId="0" fontId="2" fillId="0" borderId="4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3" fillId="0" borderId="22" xfId="0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43" fontId="13" fillId="0" borderId="20" xfId="36" applyFont="1" applyBorder="1" applyAlignment="1">
      <alignment horizontal="center"/>
    </xf>
    <xf numFmtId="43" fontId="13" fillId="0" borderId="39" xfId="36" applyFont="1" applyBorder="1" applyAlignment="1">
      <alignment horizontal="center"/>
    </xf>
    <xf numFmtId="0" fontId="13" fillId="0" borderId="3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3" fontId="13" fillId="0" borderId="43" xfId="36" applyFont="1" applyBorder="1" applyAlignment="1">
      <alignment horizontal="center"/>
    </xf>
    <xf numFmtId="43" fontId="13" fillId="0" borderId="45" xfId="36" applyFont="1" applyBorder="1" applyAlignment="1">
      <alignment horizontal="center"/>
    </xf>
    <xf numFmtId="0" fontId="24" fillId="0" borderId="22" xfId="0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horizontal="center" vertical="top" wrapText="1"/>
    </xf>
    <xf numFmtId="4" fontId="24" fillId="0" borderId="42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left" vertical="top" wrapText="1"/>
    </xf>
    <xf numFmtId="4" fontId="16" fillId="0" borderId="31" xfId="0" applyNumberFormat="1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0" fontId="25" fillId="0" borderId="22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49" fontId="24" fillId="0" borderId="33" xfId="0" applyNumberFormat="1" applyFont="1" applyBorder="1" applyAlignment="1">
      <alignment horizontal="center" vertical="top" wrapText="1"/>
    </xf>
    <xf numFmtId="4" fontId="24" fillId="0" borderId="19" xfId="36" applyNumberFormat="1" applyFont="1" applyBorder="1" applyAlignment="1">
      <alignment horizontal="center" vertical="top" wrapText="1"/>
    </xf>
    <xf numFmtId="3" fontId="24" fillId="0" borderId="19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3" fontId="24" fillId="0" borderId="30" xfId="0" applyNumberFormat="1" applyFont="1" applyBorder="1" applyAlignment="1">
      <alignment horizontal="center" vertical="top" wrapText="1"/>
    </xf>
    <xf numFmtId="4" fontId="24" fillId="0" borderId="22" xfId="0" applyNumberFormat="1" applyFont="1" applyBorder="1" applyAlignment="1">
      <alignment horizontal="center" vertical="top" wrapText="1"/>
    </xf>
    <xf numFmtId="204" fontId="24" fillId="0" borderId="19" xfId="36" applyNumberFormat="1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4" fontId="24" fillId="0" borderId="19" xfId="0" applyNumberFormat="1" applyFont="1" applyFill="1" applyBorder="1" applyAlignment="1">
      <alignment horizontal="center" vertical="top" wrapText="1"/>
    </xf>
    <xf numFmtId="4" fontId="24" fillId="0" borderId="42" xfId="36" applyNumberFormat="1" applyFont="1" applyBorder="1" applyAlignment="1">
      <alignment horizontal="center" vertical="top" wrapText="1"/>
    </xf>
    <xf numFmtId="4" fontId="25" fillId="0" borderId="19" xfId="0" applyNumberFormat="1" applyFont="1" applyBorder="1" applyAlignment="1">
      <alignment horizontal="center" vertical="top" wrapText="1"/>
    </xf>
    <xf numFmtId="39" fontId="24" fillId="0" borderId="19" xfId="36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204" fontId="24" fillId="0" borderId="30" xfId="36" applyNumberFormat="1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right" vertical="top" wrapText="1"/>
    </xf>
    <xf numFmtId="0" fontId="25" fillId="0" borderId="27" xfId="0" applyFont="1" applyBorder="1" applyAlignment="1">
      <alignment horizontal="center" vertical="top" wrapText="1"/>
    </xf>
    <xf numFmtId="49" fontId="24" fillId="0" borderId="22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4" fillId="0" borderId="30" xfId="0" applyFont="1" applyBorder="1" applyAlignment="1">
      <alignment vertical="top" wrapText="1"/>
    </xf>
    <xf numFmtId="4" fontId="24" fillId="0" borderId="30" xfId="36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" fontId="24" fillId="0" borderId="47" xfId="0" applyNumberFormat="1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49" fontId="24" fillId="0" borderId="30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48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66" fillId="0" borderId="30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right" vertical="top" wrapText="1"/>
    </xf>
    <xf numFmtId="204" fontId="24" fillId="0" borderId="42" xfId="36" applyNumberFormat="1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left" vertical="top" wrapText="1"/>
    </xf>
    <xf numFmtId="49" fontId="24" fillId="0" borderId="31" xfId="0" applyNumberFormat="1" applyFont="1" applyBorder="1" applyAlignment="1">
      <alignment horizontal="center" vertical="center" wrapText="1"/>
    </xf>
    <xf numFmtId="3" fontId="24" fillId="0" borderId="19" xfId="36" applyNumberFormat="1" applyFont="1" applyBorder="1" applyAlignment="1">
      <alignment horizontal="center" vertical="top" wrapText="1"/>
    </xf>
    <xf numFmtId="49" fontId="24" fillId="0" borderId="19" xfId="36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49" fontId="24" fillId="0" borderId="27" xfId="0" applyNumberFormat="1" applyFont="1" applyBorder="1" applyAlignment="1">
      <alignment horizontal="center" vertical="top" wrapText="1"/>
    </xf>
    <xf numFmtId="3" fontId="24" fillId="0" borderId="27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left" vertical="top" wrapText="1"/>
    </xf>
    <xf numFmtId="4" fontId="24" fillId="0" borderId="27" xfId="36" applyNumberFormat="1" applyFont="1" applyBorder="1" applyAlignment="1">
      <alignment horizontal="center" vertical="top" wrapText="1"/>
    </xf>
    <xf numFmtId="0" fontId="24" fillId="0" borderId="32" xfId="0" applyFont="1" applyBorder="1" applyAlignment="1">
      <alignment horizontal="left" vertical="top" wrapText="1"/>
    </xf>
    <xf numFmtId="4" fontId="24" fillId="0" borderId="32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66" fillId="0" borderId="30" xfId="0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49" fontId="25" fillId="0" borderId="31" xfId="0" applyNumberFormat="1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4" fontId="66" fillId="0" borderId="19" xfId="0" applyNumberFormat="1" applyFont="1" applyBorder="1" applyAlignment="1">
      <alignment horizontal="center" vertical="top" wrapText="1"/>
    </xf>
    <xf numFmtId="43" fontId="10" fillId="0" borderId="22" xfId="36" applyFont="1" applyBorder="1" applyAlignment="1">
      <alignment horizontal="right"/>
    </xf>
    <xf numFmtId="4" fontId="67" fillId="0" borderId="30" xfId="0" applyNumberFormat="1" applyFont="1" applyBorder="1" applyAlignment="1">
      <alignment horizontal="center" vertical="top" wrapText="1"/>
    </xf>
    <xf numFmtId="4" fontId="67" fillId="0" borderId="19" xfId="0" applyNumberFormat="1" applyFont="1" applyBorder="1" applyAlignment="1">
      <alignment horizontal="center" vertical="top" wrapText="1"/>
    </xf>
    <xf numFmtId="0" fontId="67" fillId="0" borderId="30" xfId="0" applyFont="1" applyBorder="1" applyAlignment="1">
      <alignment horizontal="center" vertical="top" wrapText="1"/>
    </xf>
    <xf numFmtId="3" fontId="67" fillId="0" borderId="30" xfId="0" applyNumberFormat="1" applyFont="1" applyBorder="1" applyAlignment="1">
      <alignment horizontal="center" vertical="top" wrapText="1"/>
    </xf>
    <xf numFmtId="0" fontId="68" fillId="0" borderId="30" xfId="0" applyFont="1" applyBorder="1" applyAlignment="1">
      <alignment horizontal="center" vertical="top" wrapText="1"/>
    </xf>
    <xf numFmtId="4" fontId="67" fillId="0" borderId="48" xfId="0" applyNumberFormat="1" applyFont="1" applyBorder="1" applyAlignment="1">
      <alignment horizontal="right" vertical="top" wrapText="1"/>
    </xf>
    <xf numFmtId="4" fontId="68" fillId="0" borderId="30" xfId="0" applyNumberFormat="1" applyFont="1" applyBorder="1" applyAlignment="1">
      <alignment horizontal="center" vertical="top" wrapText="1"/>
    </xf>
    <xf numFmtId="0" fontId="67" fillId="0" borderId="47" xfId="0" applyFont="1" applyBorder="1" applyAlignment="1">
      <alignment horizontal="center" vertical="top" wrapText="1"/>
    </xf>
    <xf numFmtId="204" fontId="67" fillId="0" borderId="30" xfId="0" applyNumberFormat="1" applyFont="1" applyBorder="1" applyAlignment="1">
      <alignment horizontal="center" vertical="top" wrapText="1"/>
    </xf>
    <xf numFmtId="0" fontId="67" fillId="0" borderId="48" xfId="0" applyFont="1" applyBorder="1" applyAlignment="1">
      <alignment horizontal="center" vertical="top" wrapText="1"/>
    </xf>
    <xf numFmtId="4" fontId="67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43" fontId="24" fillId="0" borderId="19" xfId="36" applyFont="1" applyBorder="1" applyAlignment="1">
      <alignment horizontal="center" vertical="top" wrapText="1"/>
    </xf>
    <xf numFmtId="43" fontId="24" fillId="0" borderId="30" xfId="36" applyFont="1" applyBorder="1" applyAlignment="1">
      <alignment horizontal="center" vertical="top" wrapText="1"/>
    </xf>
    <xf numFmtId="4" fontId="18" fillId="0" borderId="30" xfId="0" applyNumberFormat="1" applyFont="1" applyBorder="1" applyAlignment="1">
      <alignment horizontal="center" vertical="top" wrapText="1"/>
    </xf>
    <xf numFmtId="4" fontId="18" fillId="0" borderId="30" xfId="0" applyNumberFormat="1" applyFont="1" applyBorder="1" applyAlignment="1">
      <alignment horizontal="right" vertical="top" wrapText="1"/>
    </xf>
    <xf numFmtId="204" fontId="18" fillId="0" borderId="30" xfId="36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43" fontId="14" fillId="0" borderId="0" xfId="36" applyFont="1" applyBorder="1" applyAlignment="1">
      <alignment horizontal="center"/>
    </xf>
    <xf numFmtId="43" fontId="16" fillId="0" borderId="11" xfId="36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3" fillId="0" borderId="20" xfId="36" applyFont="1" applyBorder="1" applyAlignment="1">
      <alignment horizontal="center"/>
    </xf>
    <xf numFmtId="43" fontId="13" fillId="0" borderId="39" xfId="36" applyFont="1" applyBorder="1" applyAlignment="1">
      <alignment horizontal="center"/>
    </xf>
    <xf numFmtId="43" fontId="13" fillId="0" borderId="20" xfId="36" applyFont="1" applyBorder="1" applyAlignment="1">
      <alignment horizontal="right"/>
    </xf>
    <xf numFmtId="43" fontId="13" fillId="0" borderId="39" xfId="36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3" fontId="13" fillId="0" borderId="34" xfId="36" applyFont="1" applyBorder="1" applyAlignment="1">
      <alignment horizontal="center"/>
    </xf>
    <xf numFmtId="43" fontId="13" fillId="0" borderId="36" xfId="36" applyFont="1" applyBorder="1" applyAlignment="1">
      <alignment horizontal="center"/>
    </xf>
    <xf numFmtId="0" fontId="21" fillId="0" borderId="0" xfId="0" applyFont="1" applyAlignment="1">
      <alignment horizontal="center"/>
    </xf>
    <xf numFmtId="43" fontId="13" fillId="0" borderId="50" xfId="36" applyFont="1" applyBorder="1" applyAlignment="1">
      <alignment horizontal="center"/>
    </xf>
    <xf numFmtId="43" fontId="13" fillId="0" borderId="51" xfId="36" applyFont="1" applyBorder="1" applyAlignment="1">
      <alignment horizontal="center"/>
    </xf>
    <xf numFmtId="43" fontId="14" fillId="0" borderId="47" xfId="36" applyFont="1" applyBorder="1" applyAlignment="1">
      <alignment horizontal="center"/>
    </xf>
    <xf numFmtId="43" fontId="14" fillId="0" borderId="48" xfId="36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3" fontId="13" fillId="0" borderId="20" xfId="36" applyFont="1" applyBorder="1" applyAlignment="1">
      <alignment horizontal="center" vertical="center"/>
    </xf>
    <xf numFmtId="43" fontId="13" fillId="0" borderId="39" xfId="36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9" fillId="0" borderId="4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3" fontId="16" fillId="0" borderId="11" xfId="36" applyFont="1" applyBorder="1" applyAlignment="1">
      <alignment horizontal="center"/>
    </xf>
    <xf numFmtId="43" fontId="16" fillId="0" borderId="10" xfId="36" applyFont="1" applyBorder="1" applyAlignment="1">
      <alignment horizontal="center"/>
    </xf>
    <xf numFmtId="43" fontId="16" fillId="0" borderId="21" xfId="36" applyFont="1" applyBorder="1" applyAlignment="1">
      <alignment horizontal="center"/>
    </xf>
    <xf numFmtId="43" fontId="16" fillId="0" borderId="18" xfId="36" applyFont="1" applyBorder="1" applyAlignment="1">
      <alignment horizontal="center"/>
    </xf>
    <xf numFmtId="43" fontId="16" fillId="0" borderId="42" xfId="36" applyFont="1" applyBorder="1" applyAlignment="1">
      <alignment horizontal="center"/>
    </xf>
    <xf numFmtId="43" fontId="16" fillId="0" borderId="33" xfId="36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3" fontId="16" fillId="0" borderId="0" xfId="36" applyFont="1" applyBorder="1" applyAlignment="1">
      <alignment horizontal="center"/>
    </xf>
    <xf numFmtId="43" fontId="15" fillId="0" borderId="15" xfId="36" applyFont="1" applyBorder="1" applyAlignment="1">
      <alignment horizontal="center"/>
    </xf>
    <xf numFmtId="43" fontId="15" fillId="0" borderId="33" xfId="36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42" xfId="36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3" fontId="16" fillId="0" borderId="17" xfId="36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3" fontId="16" fillId="0" borderId="28" xfId="36" applyNumberFormat="1" applyFont="1" applyBorder="1" applyAlignment="1">
      <alignment horizontal="center"/>
    </xf>
    <xf numFmtId="43" fontId="16" fillId="0" borderId="29" xfId="36" applyNumberFormat="1" applyFont="1" applyBorder="1" applyAlignment="1">
      <alignment horizontal="center"/>
    </xf>
    <xf numFmtId="43" fontId="16" fillId="0" borderId="28" xfId="36" applyFont="1" applyBorder="1" applyAlignment="1">
      <alignment horizontal="center"/>
    </xf>
    <xf numFmtId="43" fontId="16" fillId="0" borderId="29" xfId="36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3" fontId="15" fillId="0" borderId="47" xfId="36" applyFont="1" applyBorder="1" applyAlignment="1">
      <alignment horizontal="center"/>
    </xf>
    <xf numFmtId="43" fontId="15" fillId="0" borderId="48" xfId="36" applyFont="1" applyBorder="1" applyAlignment="1">
      <alignment horizontal="center"/>
    </xf>
    <xf numFmtId="43" fontId="16" fillId="0" borderId="32" xfId="36" applyFont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43" fontId="16" fillId="0" borderId="11" xfId="36" applyNumberFormat="1" applyFont="1" applyBorder="1" applyAlignment="1">
      <alignment horizontal="center"/>
    </xf>
    <xf numFmtId="43" fontId="16" fillId="0" borderId="10" xfId="36" applyNumberFormat="1" applyFont="1" applyBorder="1" applyAlignment="1">
      <alignment horizontal="center"/>
    </xf>
    <xf numFmtId="43" fontId="16" fillId="0" borderId="21" xfId="36" applyNumberFormat="1" applyFont="1" applyBorder="1" applyAlignment="1">
      <alignment horizontal="center"/>
    </xf>
    <xf numFmtId="43" fontId="16" fillId="0" borderId="18" xfId="36" applyNumberFormat="1" applyFont="1" applyBorder="1" applyAlignment="1">
      <alignment horizontal="center"/>
    </xf>
    <xf numFmtId="43" fontId="16" fillId="0" borderId="11" xfId="36" applyNumberFormat="1" applyFont="1" applyBorder="1" applyAlignment="1">
      <alignment horizontal="right"/>
    </xf>
    <xf numFmtId="43" fontId="16" fillId="0" borderId="10" xfId="36" applyNumberFormat="1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3" fontId="15" fillId="0" borderId="47" xfId="36" applyFont="1" applyBorder="1" applyAlignment="1">
      <alignment horizontal="left"/>
    </xf>
    <xf numFmtId="43" fontId="15" fillId="0" borderId="48" xfId="36" applyFont="1" applyBorder="1" applyAlignment="1">
      <alignment horizontal="left"/>
    </xf>
    <xf numFmtId="43" fontId="16" fillId="0" borderId="11" xfId="36" applyFont="1" applyBorder="1" applyAlignment="1">
      <alignment horizontal="right"/>
    </xf>
    <xf numFmtId="43" fontId="16" fillId="0" borderId="10" xfId="36" applyFont="1" applyBorder="1" applyAlignment="1">
      <alignment horizontal="right"/>
    </xf>
    <xf numFmtId="43" fontId="15" fillId="0" borderId="28" xfId="36" applyFont="1" applyBorder="1" applyAlignment="1">
      <alignment horizontal="center"/>
    </xf>
    <xf numFmtId="43" fontId="15" fillId="0" borderId="29" xfId="36" applyFont="1" applyBorder="1" applyAlignment="1">
      <alignment horizontal="center"/>
    </xf>
    <xf numFmtId="43" fontId="15" fillId="0" borderId="57" xfId="36" applyFont="1" applyBorder="1" applyAlignment="1">
      <alignment horizontal="center"/>
    </xf>
    <xf numFmtId="43" fontId="15" fillId="0" borderId="58" xfId="36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5" fillId="0" borderId="2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3" fontId="16" fillId="0" borderId="14" xfId="36" applyFont="1" applyBorder="1" applyAlignment="1">
      <alignment horizontal="center"/>
    </xf>
    <xf numFmtId="43" fontId="16" fillId="0" borderId="13" xfId="36" applyFont="1" applyBorder="1" applyAlignment="1">
      <alignment horizontal="center"/>
    </xf>
    <xf numFmtId="4" fontId="24" fillId="0" borderId="42" xfId="0" applyNumberFormat="1" applyFont="1" applyBorder="1" applyAlignment="1">
      <alignment horizontal="center" vertical="top" wrapText="1"/>
    </xf>
    <xf numFmtId="4" fontId="24" fillId="0" borderId="33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 vertical="top" wrapText="1"/>
    </xf>
    <xf numFmtId="4" fontId="24" fillId="0" borderId="31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4" fillId="0" borderId="31" xfId="0" applyNumberFormat="1" applyFont="1" applyBorder="1" applyAlignment="1">
      <alignment horizontal="center" vertical="top" wrapText="1"/>
    </xf>
    <xf numFmtId="4" fontId="24" fillId="0" borderId="15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top" wrapText="1"/>
    </xf>
    <xf numFmtId="49" fontId="24" fillId="0" borderId="33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top" wrapText="1"/>
    </xf>
    <xf numFmtId="49" fontId="25" fillId="0" borderId="33" xfId="0" applyNumberFormat="1" applyFont="1" applyBorder="1" applyAlignment="1">
      <alignment horizontal="center" vertical="top" wrapText="1"/>
    </xf>
    <xf numFmtId="4" fontId="25" fillId="0" borderId="42" xfId="0" applyNumberFormat="1" applyFont="1" applyBorder="1" applyAlignment="1">
      <alignment horizontal="center" vertical="top" wrapText="1"/>
    </xf>
    <xf numFmtId="4" fontId="25" fillId="0" borderId="33" xfId="0" applyNumberFormat="1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 vertical="top" wrapText="1"/>
    </xf>
    <xf numFmtId="1" fontId="18" fillId="0" borderId="17" xfId="0" applyNumberFormat="1" applyFont="1" applyBorder="1" applyAlignment="1">
      <alignment horizontal="center"/>
    </xf>
    <xf numFmtId="43" fontId="14" fillId="0" borderId="0" xfId="36" applyFont="1" applyAlignment="1">
      <alignment horizontal="right"/>
    </xf>
    <xf numFmtId="0" fontId="14" fillId="0" borderId="0" xfId="0" applyFont="1" applyAlignment="1">
      <alignment horizontal="right"/>
    </xf>
    <xf numFmtId="43" fontId="14" fillId="0" borderId="23" xfId="36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57600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22">
      <selection activeCell="A28" sqref="A28"/>
    </sheetView>
  </sheetViews>
  <sheetFormatPr defaultColWidth="9.140625" defaultRowHeight="21.75"/>
  <cols>
    <col min="1" max="1" width="53.00390625" style="81" customWidth="1"/>
    <col min="2" max="2" width="10.00390625" style="81" customWidth="1"/>
    <col min="3" max="3" width="10.28125" style="81" bestFit="1" customWidth="1"/>
    <col min="4" max="4" width="12.7109375" style="81" customWidth="1"/>
    <col min="5" max="5" width="9.140625" style="81" customWidth="1"/>
    <col min="6" max="6" width="11.7109375" style="81" customWidth="1"/>
    <col min="7" max="7" width="9.8515625" style="81" bestFit="1" customWidth="1"/>
    <col min="8" max="8" width="15.00390625" style="81" customWidth="1"/>
    <col min="9" max="9" width="9.140625" style="81" customWidth="1"/>
    <col min="10" max="10" width="11.140625" style="81" bestFit="1" customWidth="1"/>
    <col min="11" max="16384" width="9.140625" style="81" customWidth="1"/>
  </cols>
  <sheetData>
    <row r="1" spans="1:6" ht="19.5" customHeight="1">
      <c r="A1" s="403" t="s">
        <v>192</v>
      </c>
      <c r="B1" s="403"/>
      <c r="C1" s="403"/>
      <c r="D1" s="403"/>
      <c r="E1" s="403"/>
      <c r="F1" s="403"/>
    </row>
    <row r="2" spans="1:6" ht="19.5" customHeight="1">
      <c r="A2" s="403" t="s">
        <v>38</v>
      </c>
      <c r="B2" s="403"/>
      <c r="C2" s="403"/>
      <c r="D2" s="403"/>
      <c r="E2" s="403"/>
      <c r="F2" s="403"/>
    </row>
    <row r="3" spans="1:6" ht="21.75" customHeight="1">
      <c r="A3" s="404" t="s">
        <v>351</v>
      </c>
      <c r="B3" s="404"/>
      <c r="C3" s="404"/>
      <c r="D3" s="404"/>
      <c r="E3" s="404"/>
      <c r="F3" s="404"/>
    </row>
    <row r="4" spans="1:6" ht="21.75" customHeight="1">
      <c r="A4" s="405" t="s">
        <v>4</v>
      </c>
      <c r="B4" s="407" t="s">
        <v>39</v>
      </c>
      <c r="C4" s="392" t="s">
        <v>40</v>
      </c>
      <c r="D4" s="393"/>
      <c r="E4" s="392" t="s">
        <v>41</v>
      </c>
      <c r="F4" s="393"/>
    </row>
    <row r="5" spans="1:6" ht="12" customHeight="1">
      <c r="A5" s="406"/>
      <c r="B5" s="408"/>
      <c r="C5" s="394"/>
      <c r="D5" s="395"/>
      <c r="E5" s="394"/>
      <c r="F5" s="395"/>
    </row>
    <row r="6" spans="1:6" ht="23.25" customHeight="1">
      <c r="A6" s="257" t="s">
        <v>165</v>
      </c>
      <c r="B6" s="258" t="s">
        <v>289</v>
      </c>
      <c r="C6" s="396">
        <v>0</v>
      </c>
      <c r="D6" s="397"/>
      <c r="E6" s="396"/>
      <c r="F6" s="397"/>
    </row>
    <row r="7" spans="1:10" ht="21">
      <c r="A7" s="257" t="s">
        <v>161</v>
      </c>
      <c r="B7" s="258" t="s">
        <v>141</v>
      </c>
      <c r="C7" s="388">
        <v>5811249.65</v>
      </c>
      <c r="D7" s="389"/>
      <c r="E7" s="388"/>
      <c r="F7" s="389"/>
      <c r="J7" s="217"/>
    </row>
    <row r="8" spans="1:6" ht="21">
      <c r="A8" s="257" t="s">
        <v>162</v>
      </c>
      <c r="B8" s="258" t="s">
        <v>141</v>
      </c>
      <c r="C8" s="388">
        <v>827506.03</v>
      </c>
      <c r="D8" s="389"/>
      <c r="E8" s="388"/>
      <c r="F8" s="389"/>
    </row>
    <row r="9" spans="1:8" ht="21">
      <c r="A9" s="257" t="s">
        <v>163</v>
      </c>
      <c r="B9" s="258" t="s">
        <v>141</v>
      </c>
      <c r="C9" s="388">
        <v>257985.05</v>
      </c>
      <c r="D9" s="389"/>
      <c r="E9" s="388"/>
      <c r="F9" s="389"/>
      <c r="H9" s="174"/>
    </row>
    <row r="10" spans="1:10" ht="21">
      <c r="A10" s="257" t="s">
        <v>164</v>
      </c>
      <c r="B10" s="258" t="s">
        <v>141</v>
      </c>
      <c r="C10" s="388">
        <v>3615597.93</v>
      </c>
      <c r="D10" s="389"/>
      <c r="E10" s="388"/>
      <c r="F10" s="389"/>
      <c r="H10" s="174">
        <f>SUM(C6:D11)</f>
        <v>24074982.4</v>
      </c>
      <c r="J10" s="217"/>
    </row>
    <row r="11" spans="1:10" ht="23.25" customHeight="1">
      <c r="A11" s="257" t="s">
        <v>338</v>
      </c>
      <c r="B11" s="258" t="s">
        <v>141</v>
      </c>
      <c r="C11" s="390">
        <v>13562643.74</v>
      </c>
      <c r="D11" s="391"/>
      <c r="E11" s="259"/>
      <c r="F11" s="260"/>
      <c r="H11" s="174"/>
      <c r="J11" s="217"/>
    </row>
    <row r="12" spans="1:6" ht="21">
      <c r="A12" s="257" t="s">
        <v>42</v>
      </c>
      <c r="B12" s="258" t="s">
        <v>106</v>
      </c>
      <c r="C12" s="388">
        <v>0</v>
      </c>
      <c r="D12" s="389"/>
      <c r="E12" s="388"/>
      <c r="F12" s="389"/>
    </row>
    <row r="13" spans="1:6" ht="21">
      <c r="A13" s="257" t="s">
        <v>244</v>
      </c>
      <c r="B13" s="258" t="s">
        <v>243</v>
      </c>
      <c r="C13" s="388">
        <v>30400</v>
      </c>
      <c r="D13" s="389"/>
      <c r="E13" s="388"/>
      <c r="F13" s="389"/>
    </row>
    <row r="14" spans="1:6" ht="21">
      <c r="A14" s="257" t="s">
        <v>230</v>
      </c>
      <c r="B14" s="258" t="s">
        <v>231</v>
      </c>
      <c r="C14" s="390">
        <v>542667</v>
      </c>
      <c r="D14" s="391"/>
      <c r="E14" s="259"/>
      <c r="F14" s="260"/>
    </row>
    <row r="15" spans="1:8" ht="21">
      <c r="A15" s="257" t="s">
        <v>91</v>
      </c>
      <c r="B15" s="258" t="s">
        <v>107</v>
      </c>
      <c r="C15" s="388">
        <v>5045.59</v>
      </c>
      <c r="D15" s="389"/>
      <c r="E15" s="388"/>
      <c r="F15" s="389"/>
      <c r="H15" s="217"/>
    </row>
    <row r="16" spans="1:8" ht="23.25" customHeight="1">
      <c r="A16" s="257" t="s">
        <v>253</v>
      </c>
      <c r="B16" s="258" t="s">
        <v>254</v>
      </c>
      <c r="C16" s="388">
        <v>30400</v>
      </c>
      <c r="D16" s="389"/>
      <c r="E16" s="259"/>
      <c r="F16" s="260"/>
      <c r="H16" s="217"/>
    </row>
    <row r="17" spans="1:8" ht="21">
      <c r="A17" s="257" t="s">
        <v>19</v>
      </c>
      <c r="B17" s="258" t="s">
        <v>109</v>
      </c>
      <c r="C17" s="388">
        <v>1462643</v>
      </c>
      <c r="D17" s="389"/>
      <c r="E17" s="388"/>
      <c r="F17" s="389"/>
      <c r="H17" s="174">
        <f>SUM(C17:D18)</f>
        <v>14317043</v>
      </c>
    </row>
    <row r="18" spans="1:6" ht="21">
      <c r="A18" s="257" t="s">
        <v>181</v>
      </c>
      <c r="B18" s="258" t="s">
        <v>109</v>
      </c>
      <c r="C18" s="390">
        <v>12854400</v>
      </c>
      <c r="D18" s="391"/>
      <c r="E18" s="259"/>
      <c r="F18" s="260"/>
    </row>
    <row r="19" spans="1:6" ht="21">
      <c r="A19" s="257" t="s">
        <v>140</v>
      </c>
      <c r="B19" s="258" t="s">
        <v>112</v>
      </c>
      <c r="C19" s="388">
        <v>2909288</v>
      </c>
      <c r="D19" s="389"/>
      <c r="E19" s="388"/>
      <c r="F19" s="389"/>
    </row>
    <row r="20" spans="1:6" ht="21">
      <c r="A20" s="257" t="s">
        <v>114</v>
      </c>
      <c r="B20" s="258" t="s">
        <v>115</v>
      </c>
      <c r="C20" s="388">
        <v>5513066.65</v>
      </c>
      <c r="D20" s="389"/>
      <c r="E20" s="388"/>
      <c r="F20" s="389"/>
    </row>
    <row r="21" spans="1:8" ht="21">
      <c r="A21" s="257" t="s">
        <v>191</v>
      </c>
      <c r="B21" s="258" t="s">
        <v>115</v>
      </c>
      <c r="C21" s="259"/>
      <c r="D21" s="260">
        <v>200940</v>
      </c>
      <c r="E21" s="259"/>
      <c r="F21" s="260"/>
      <c r="H21" s="174">
        <f>SUM(C20:D21)</f>
        <v>5714006.65</v>
      </c>
    </row>
    <row r="22" spans="1:6" ht="21">
      <c r="A22" s="257" t="s">
        <v>20</v>
      </c>
      <c r="B22" s="258" t="s">
        <v>117</v>
      </c>
      <c r="C22" s="388">
        <v>716250</v>
      </c>
      <c r="D22" s="389"/>
      <c r="E22" s="388"/>
      <c r="F22" s="389"/>
    </row>
    <row r="23" spans="1:8" ht="21">
      <c r="A23" s="257" t="s">
        <v>21</v>
      </c>
      <c r="B23" s="258" t="s">
        <v>108</v>
      </c>
      <c r="C23" s="388">
        <v>3193379.23</v>
      </c>
      <c r="D23" s="389"/>
      <c r="E23" s="388"/>
      <c r="F23" s="389"/>
      <c r="H23" s="81">
        <f>1875585.05-31500</f>
        <v>1844085.05</v>
      </c>
    </row>
    <row r="24" spans="1:6" ht="23.25" customHeight="1">
      <c r="A24" s="257" t="s">
        <v>225</v>
      </c>
      <c r="B24" s="258" t="s">
        <v>108</v>
      </c>
      <c r="C24" s="388">
        <v>70400</v>
      </c>
      <c r="D24" s="389"/>
      <c r="E24" s="259"/>
      <c r="F24" s="260"/>
    </row>
    <row r="25" spans="1:6" ht="21">
      <c r="A25" s="257" t="s">
        <v>22</v>
      </c>
      <c r="B25" s="258" t="s">
        <v>120</v>
      </c>
      <c r="C25" s="388">
        <v>2747325.5</v>
      </c>
      <c r="D25" s="389"/>
      <c r="E25" s="388"/>
      <c r="F25" s="389"/>
    </row>
    <row r="26" spans="1:6" ht="23.25" customHeight="1">
      <c r="A26" s="257" t="s">
        <v>224</v>
      </c>
      <c r="B26" s="258" t="s">
        <v>120</v>
      </c>
      <c r="C26" s="388">
        <v>35700</v>
      </c>
      <c r="D26" s="389"/>
      <c r="E26" s="259"/>
      <c r="F26" s="260"/>
    </row>
    <row r="27" spans="1:8" ht="21">
      <c r="A27" s="257" t="s">
        <v>23</v>
      </c>
      <c r="B27" s="258" t="s">
        <v>122</v>
      </c>
      <c r="C27" s="409">
        <v>465542.96</v>
      </c>
      <c r="D27" s="410"/>
      <c r="E27" s="388"/>
      <c r="F27" s="389"/>
      <c r="H27" s="81">
        <f>250296.25-201101.38</f>
        <v>49194.869999999995</v>
      </c>
    </row>
    <row r="28" spans="1:6" ht="21">
      <c r="A28" s="257" t="s">
        <v>24</v>
      </c>
      <c r="B28" s="258" t="s">
        <v>142</v>
      </c>
      <c r="C28" s="388">
        <v>506336.13</v>
      </c>
      <c r="D28" s="389"/>
      <c r="E28" s="388"/>
      <c r="F28" s="389"/>
    </row>
    <row r="29" spans="1:6" ht="23.25" customHeight="1">
      <c r="A29" s="257" t="s">
        <v>25</v>
      </c>
      <c r="B29" s="258" t="s">
        <v>124</v>
      </c>
      <c r="C29" s="388">
        <v>5099404.3</v>
      </c>
      <c r="D29" s="389"/>
      <c r="E29" s="259"/>
      <c r="F29" s="260"/>
    </row>
    <row r="30" spans="1:6" ht="21">
      <c r="A30" s="257" t="s">
        <v>16</v>
      </c>
      <c r="B30" s="258" t="s">
        <v>126</v>
      </c>
      <c r="C30" s="388">
        <v>3526104.84</v>
      </c>
      <c r="D30" s="389"/>
      <c r="E30" s="388"/>
      <c r="F30" s="389"/>
    </row>
    <row r="31" spans="1:6" ht="21">
      <c r="A31" s="257" t="s">
        <v>36</v>
      </c>
      <c r="B31" s="258" t="s">
        <v>127</v>
      </c>
      <c r="C31" s="390">
        <v>25000</v>
      </c>
      <c r="D31" s="391"/>
      <c r="E31" s="259"/>
      <c r="F31" s="260"/>
    </row>
    <row r="32" spans="1:8" ht="21">
      <c r="A32" s="257" t="s">
        <v>43</v>
      </c>
      <c r="B32" s="258" t="s">
        <v>143</v>
      </c>
      <c r="C32" s="388"/>
      <c r="D32" s="389"/>
      <c r="E32" s="388">
        <f>H32</f>
        <v>42334115.79</v>
      </c>
      <c r="F32" s="389"/>
      <c r="H32" s="174">
        <f>1278924.67+8309908.44+10329+3717365.35+5834571.7+896489.48+19090+1072037.85+4896873.14+4053575.27+6318+1698202.64+9400+6409735.85+2323988.02+1781715.48+3790.9+30400-18600</f>
        <v>42334115.79</v>
      </c>
    </row>
    <row r="33" spans="1:8" ht="21">
      <c r="A33" s="257" t="s">
        <v>44</v>
      </c>
      <c r="B33" s="258" t="s">
        <v>105</v>
      </c>
      <c r="C33" s="388"/>
      <c r="D33" s="389"/>
      <c r="E33" s="388">
        <f>เงินรับฝาก!B12</f>
        <v>2170408.67</v>
      </c>
      <c r="F33" s="389"/>
      <c r="H33" s="217"/>
    </row>
    <row r="34" spans="1:8" ht="21">
      <c r="A34" s="257" t="s">
        <v>45</v>
      </c>
      <c r="B34" s="258" t="s">
        <v>144</v>
      </c>
      <c r="C34" s="388"/>
      <c r="D34" s="389"/>
      <c r="E34" s="388">
        <v>13559490.97</v>
      </c>
      <c r="F34" s="389"/>
      <c r="H34" s="174"/>
    </row>
    <row r="35" spans="1:8" ht="21" customHeight="1">
      <c r="A35" s="257" t="s">
        <v>373</v>
      </c>
      <c r="B35" s="258" t="s">
        <v>129</v>
      </c>
      <c r="C35" s="388"/>
      <c r="D35" s="389"/>
      <c r="E35" s="388">
        <v>1613980</v>
      </c>
      <c r="F35" s="389"/>
      <c r="H35" s="174"/>
    </row>
    <row r="36" spans="1:6" ht="23.25" customHeight="1">
      <c r="A36" s="257" t="s">
        <v>255</v>
      </c>
      <c r="B36" s="258" t="s">
        <v>256</v>
      </c>
      <c r="C36" s="266"/>
      <c r="D36" s="267"/>
      <c r="E36" s="388">
        <v>30400</v>
      </c>
      <c r="F36" s="389"/>
    </row>
    <row r="37" spans="1:6" ht="21">
      <c r="A37" s="261" t="s">
        <v>26</v>
      </c>
      <c r="B37" s="258" t="s">
        <v>290</v>
      </c>
      <c r="C37" s="399"/>
      <c r="D37" s="400"/>
      <c r="E37" s="399">
        <v>4300880.17</v>
      </c>
      <c r="F37" s="400"/>
    </row>
    <row r="38" spans="2:8" ht="22.5" customHeight="1" thickBot="1">
      <c r="B38" s="262"/>
      <c r="C38" s="401">
        <f>SUM(C6:D37)</f>
        <v>64009275.599999994</v>
      </c>
      <c r="D38" s="402"/>
      <c r="E38" s="401">
        <f>SUM(E32:F37)</f>
        <v>64009275.6</v>
      </c>
      <c r="F38" s="402"/>
      <c r="G38" s="174"/>
      <c r="H38" s="174">
        <f>C38-E38</f>
        <v>0</v>
      </c>
    </row>
    <row r="39" spans="2:8" ht="22.5" customHeight="1" thickTop="1">
      <c r="B39" s="384"/>
      <c r="C39" s="385"/>
      <c r="D39" s="385"/>
      <c r="E39" s="385"/>
      <c r="F39" s="385"/>
      <c r="G39" s="174"/>
      <c r="H39" s="174"/>
    </row>
    <row r="40" spans="1:6" ht="31.5" customHeight="1">
      <c r="A40" s="263" t="s">
        <v>182</v>
      </c>
      <c r="B40" s="264"/>
      <c r="C40" s="265"/>
      <c r="D40" s="265"/>
      <c r="E40" s="265"/>
      <c r="F40" s="265"/>
    </row>
    <row r="41" spans="1:7" ht="23.25" customHeight="1">
      <c r="A41" s="265" t="s">
        <v>257</v>
      </c>
      <c r="B41" s="264"/>
      <c r="C41" s="265"/>
      <c r="D41" s="265"/>
      <c r="E41" s="265"/>
      <c r="F41" s="265"/>
      <c r="G41" s="153"/>
    </row>
    <row r="42" spans="1:6" ht="21" customHeight="1">
      <c r="A42" s="265" t="s">
        <v>258</v>
      </c>
      <c r="B42" s="264"/>
      <c r="C42" s="265"/>
      <c r="D42" s="265"/>
      <c r="E42" s="265"/>
      <c r="F42" s="265"/>
    </row>
    <row r="43" spans="1:6" ht="19.5">
      <c r="A43" s="398"/>
      <c r="B43" s="398"/>
      <c r="C43" s="398"/>
      <c r="D43" s="398"/>
      <c r="E43" s="398"/>
      <c r="F43" s="398"/>
    </row>
  </sheetData>
  <sheetProtection/>
  <mergeCells count="63">
    <mergeCell ref="C24:D24"/>
    <mergeCell ref="C26:D26"/>
    <mergeCell ref="C28:D28"/>
    <mergeCell ref="E35:F35"/>
    <mergeCell ref="C31:D31"/>
    <mergeCell ref="C27:D27"/>
    <mergeCell ref="E28:F28"/>
    <mergeCell ref="E25:F25"/>
    <mergeCell ref="C29:D29"/>
    <mergeCell ref="E9:F9"/>
    <mergeCell ref="E12:F12"/>
    <mergeCell ref="C20:D20"/>
    <mergeCell ref="C15:D15"/>
    <mergeCell ref="C12:D12"/>
    <mergeCell ref="E10:F10"/>
    <mergeCell ref="C16:D16"/>
    <mergeCell ref="C38:D38"/>
    <mergeCell ref="E34:F34"/>
    <mergeCell ref="C32:D32"/>
    <mergeCell ref="E32:F32"/>
    <mergeCell ref="C34:D34"/>
    <mergeCell ref="E33:F33"/>
    <mergeCell ref="E36:F36"/>
    <mergeCell ref="C33:D33"/>
    <mergeCell ref="A1:F1"/>
    <mergeCell ref="A2:F2"/>
    <mergeCell ref="A3:F3"/>
    <mergeCell ref="A4:A5"/>
    <mergeCell ref="B4:B5"/>
    <mergeCell ref="C30:D30"/>
    <mergeCell ref="E22:F22"/>
    <mergeCell ref="C13:D13"/>
    <mergeCell ref="E13:F13"/>
    <mergeCell ref="C25:D25"/>
    <mergeCell ref="A43:F43"/>
    <mergeCell ref="C19:D19"/>
    <mergeCell ref="E30:F30"/>
    <mergeCell ref="C37:D37"/>
    <mergeCell ref="E7:F7"/>
    <mergeCell ref="E27:F27"/>
    <mergeCell ref="E38:F38"/>
    <mergeCell ref="E37:F37"/>
    <mergeCell ref="C35:D35"/>
    <mergeCell ref="C10:D10"/>
    <mergeCell ref="C4:D5"/>
    <mergeCell ref="E4:F5"/>
    <mergeCell ref="C8:D8"/>
    <mergeCell ref="C9:D9"/>
    <mergeCell ref="E17:F17"/>
    <mergeCell ref="C7:D7"/>
    <mergeCell ref="E8:F8"/>
    <mergeCell ref="C6:D6"/>
    <mergeCell ref="E6:F6"/>
    <mergeCell ref="C17:D17"/>
    <mergeCell ref="E23:F23"/>
    <mergeCell ref="C22:D22"/>
    <mergeCell ref="C11:D11"/>
    <mergeCell ref="C23:D23"/>
    <mergeCell ref="C14:D14"/>
    <mergeCell ref="E15:F15"/>
    <mergeCell ref="C18:D18"/>
    <mergeCell ref="E20:F20"/>
    <mergeCell ref="E19:F19"/>
  </mergeCells>
  <printOptions/>
  <pageMargins left="0.9448818897637796" right="0.7480314960629921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U6" sqref="U6"/>
    </sheetView>
  </sheetViews>
  <sheetFormatPr defaultColWidth="9.140625" defaultRowHeight="21.75"/>
  <cols>
    <col min="1" max="1" width="10.28125" style="81" customWidth="1"/>
    <col min="2" max="2" width="9.140625" style="81" customWidth="1"/>
    <col min="3" max="3" width="6.421875" style="81" customWidth="1"/>
    <col min="4" max="4" width="7.421875" style="81" customWidth="1"/>
    <col min="5" max="5" width="6.8515625" style="81" customWidth="1"/>
    <col min="6" max="6" width="7.00390625" style="81" customWidth="1"/>
    <col min="7" max="8" width="5.8515625" style="81" customWidth="1"/>
    <col min="9" max="9" width="7.8515625" style="81" customWidth="1"/>
    <col min="10" max="10" width="7.7109375" style="81" customWidth="1"/>
    <col min="11" max="11" width="7.140625" style="81" customWidth="1"/>
    <col min="12" max="12" width="5.28125" style="81" customWidth="1"/>
    <col min="13" max="13" width="7.57421875" style="81" customWidth="1"/>
    <col min="14" max="14" width="6.28125" style="81" customWidth="1"/>
    <col min="15" max="15" width="5.8515625" style="81" customWidth="1"/>
    <col min="16" max="17" width="7.7109375" style="81" customWidth="1"/>
    <col min="18" max="18" width="7.140625" style="81" customWidth="1"/>
    <col min="19" max="19" width="7.00390625" style="81" customWidth="1"/>
    <col min="20" max="20" width="10.28125" style="81" bestFit="1" customWidth="1"/>
    <col min="21" max="21" width="10.28125" style="81" customWidth="1"/>
    <col min="22" max="16384" width="9.140625" style="81" customWidth="1"/>
  </cols>
  <sheetData>
    <row r="1" spans="1:21" ht="18.75">
      <c r="A1" s="294" t="s">
        <v>265</v>
      </c>
      <c r="B1" s="512" t="s">
        <v>266</v>
      </c>
      <c r="C1" s="513"/>
      <c r="D1" s="275" t="s">
        <v>198</v>
      </c>
      <c r="E1" s="513" t="s">
        <v>198</v>
      </c>
      <c r="F1" s="513"/>
      <c r="G1" s="511" t="s">
        <v>199</v>
      </c>
      <c r="H1" s="512"/>
      <c r="I1" s="512" t="s">
        <v>200</v>
      </c>
      <c r="J1" s="513"/>
      <c r="K1" s="275" t="s">
        <v>201</v>
      </c>
      <c r="L1" s="513" t="s">
        <v>202</v>
      </c>
      <c r="M1" s="513"/>
      <c r="N1" s="513" t="s">
        <v>203</v>
      </c>
      <c r="O1" s="513"/>
      <c r="P1" s="513" t="s">
        <v>204</v>
      </c>
      <c r="Q1" s="513"/>
      <c r="R1" s="497" t="s">
        <v>205</v>
      </c>
      <c r="S1" s="498"/>
      <c r="T1" s="275" t="s">
        <v>206</v>
      </c>
      <c r="U1" s="509" t="s">
        <v>52</v>
      </c>
    </row>
    <row r="2" spans="1:21" ht="47.25">
      <c r="A2" s="273" t="s">
        <v>288</v>
      </c>
      <c r="B2" s="274" t="s">
        <v>268</v>
      </c>
      <c r="C2" s="274" t="s">
        <v>269</v>
      </c>
      <c r="D2" s="275" t="s">
        <v>270</v>
      </c>
      <c r="E2" s="275" t="s">
        <v>270</v>
      </c>
      <c r="F2" s="275" t="s">
        <v>271</v>
      </c>
      <c r="G2" s="275" t="s">
        <v>270</v>
      </c>
      <c r="H2" s="275" t="s">
        <v>271</v>
      </c>
      <c r="I2" s="275" t="s">
        <v>274</v>
      </c>
      <c r="J2" s="275" t="s">
        <v>275</v>
      </c>
      <c r="K2" s="275" t="s">
        <v>276</v>
      </c>
      <c r="L2" s="275" t="s">
        <v>277</v>
      </c>
      <c r="M2" s="275" t="s">
        <v>278</v>
      </c>
      <c r="N2" s="275" t="s">
        <v>279</v>
      </c>
      <c r="O2" s="275" t="s">
        <v>280</v>
      </c>
      <c r="P2" s="275" t="s">
        <v>281</v>
      </c>
      <c r="Q2" s="275" t="s">
        <v>282</v>
      </c>
      <c r="R2" s="274" t="s">
        <v>283</v>
      </c>
      <c r="S2" s="275" t="s">
        <v>284</v>
      </c>
      <c r="T2" s="275" t="s">
        <v>285</v>
      </c>
      <c r="U2" s="510"/>
    </row>
    <row r="3" spans="1:21" ht="18.75">
      <c r="A3" s="277">
        <v>551000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8.75">
      <c r="A4" s="278">
        <v>510100</v>
      </c>
      <c r="B4" s="274">
        <v>25000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>
        <v>25000</v>
      </c>
    </row>
    <row r="5" spans="1:21" ht="18.75">
      <c r="A5" s="278" t="s">
        <v>286</v>
      </c>
      <c r="B5" s="274">
        <f>SUM(B4)</f>
        <v>25000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4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 t="s">
        <v>167</v>
      </c>
      <c r="N5" s="278" t="s">
        <v>195</v>
      </c>
      <c r="O5" s="278" t="s">
        <v>195</v>
      </c>
      <c r="P5" s="278" t="s">
        <v>195</v>
      </c>
      <c r="Q5" s="278" t="s">
        <v>195</v>
      </c>
      <c r="R5" s="278" t="s">
        <v>195</v>
      </c>
      <c r="S5" s="278" t="s">
        <v>195</v>
      </c>
      <c r="T5" s="278" t="s">
        <v>195</v>
      </c>
      <c r="U5" s="274">
        <v>25000</v>
      </c>
    </row>
    <row r="6" spans="1:21" ht="19.5" thickBot="1">
      <c r="A6" s="284" t="s">
        <v>139</v>
      </c>
      <c r="B6" s="281">
        <v>25000</v>
      </c>
      <c r="C6" s="284" t="s">
        <v>195</v>
      </c>
      <c r="D6" s="284" t="s">
        <v>195</v>
      </c>
      <c r="E6" s="281" t="s">
        <v>195</v>
      </c>
      <c r="F6" s="281" t="s">
        <v>195</v>
      </c>
      <c r="G6" s="281" t="s">
        <v>195</v>
      </c>
      <c r="H6" s="281" t="s">
        <v>195</v>
      </c>
      <c r="I6" s="281" t="s">
        <v>195</v>
      </c>
      <c r="J6" s="281" t="s">
        <v>195</v>
      </c>
      <c r="K6" s="281" t="s">
        <v>195</v>
      </c>
      <c r="L6" s="281" t="s">
        <v>195</v>
      </c>
      <c r="M6" s="281" t="s">
        <v>195</v>
      </c>
      <c r="N6" s="281" t="s">
        <v>195</v>
      </c>
      <c r="O6" s="281" t="s">
        <v>195</v>
      </c>
      <c r="P6" s="281" t="s">
        <v>195</v>
      </c>
      <c r="Q6" s="281" t="s">
        <v>195</v>
      </c>
      <c r="R6" s="281" t="s">
        <v>195</v>
      </c>
      <c r="S6" s="281" t="s">
        <v>195</v>
      </c>
      <c r="T6" s="281" t="s">
        <v>195</v>
      </c>
      <c r="U6" s="274">
        <v>25000</v>
      </c>
    </row>
    <row r="7" spans="1:21" ht="19.5" thickTop="1">
      <c r="A7" s="334" t="s">
        <v>109</v>
      </c>
      <c r="B7" s="273"/>
      <c r="C7" s="273"/>
      <c r="D7" s="273"/>
      <c r="E7" s="269" t="s">
        <v>195</v>
      </c>
      <c r="F7" s="269" t="s">
        <v>195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1:21" ht="18.75">
      <c r="A8" s="275" t="s">
        <v>294</v>
      </c>
      <c r="B8" s="278" t="s">
        <v>195</v>
      </c>
      <c r="C8" s="278" t="s">
        <v>195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>
        <v>4593</v>
      </c>
      <c r="U8" s="274">
        <f>SUM(T8)</f>
        <v>4593</v>
      </c>
    </row>
    <row r="9" spans="1:21" ht="18.75">
      <c r="A9" s="275" t="s">
        <v>295</v>
      </c>
      <c r="B9" s="278" t="s">
        <v>195</v>
      </c>
      <c r="C9" s="278" t="s">
        <v>195</v>
      </c>
      <c r="D9" s="278"/>
      <c r="E9" s="298" t="s">
        <v>195</v>
      </c>
      <c r="F9" s="298" t="s">
        <v>195</v>
      </c>
      <c r="G9" s="278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278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 t="s">
        <v>195</v>
      </c>
    </row>
    <row r="10" spans="1:21" ht="18.75">
      <c r="A10" s="275" t="s">
        <v>296</v>
      </c>
      <c r="B10" s="278" t="s">
        <v>195</v>
      </c>
      <c r="C10" s="278" t="s">
        <v>195</v>
      </c>
      <c r="D10" s="278"/>
      <c r="E10" s="298" t="s">
        <v>195</v>
      </c>
      <c r="F10" s="298" t="s">
        <v>195</v>
      </c>
      <c r="G10" s="303" t="s">
        <v>195</v>
      </c>
      <c r="H10" s="278" t="s">
        <v>195</v>
      </c>
      <c r="I10" s="278" t="s">
        <v>195</v>
      </c>
      <c r="J10" s="278" t="s">
        <v>195</v>
      </c>
      <c r="K10" s="278" t="s">
        <v>195</v>
      </c>
      <c r="L10" s="278" t="s">
        <v>195</v>
      </c>
      <c r="M10" s="278" t="s">
        <v>195</v>
      </c>
      <c r="N10" s="278" t="s">
        <v>195</v>
      </c>
      <c r="O10" s="278" t="s">
        <v>195</v>
      </c>
      <c r="P10" s="335" t="s">
        <v>195</v>
      </c>
      <c r="Q10" s="278" t="s">
        <v>195</v>
      </c>
      <c r="R10" s="278" t="s">
        <v>195</v>
      </c>
      <c r="S10" s="278" t="s">
        <v>195</v>
      </c>
      <c r="T10" s="274" t="s">
        <v>195</v>
      </c>
      <c r="U10" s="274" t="s">
        <v>195</v>
      </c>
    </row>
    <row r="11" spans="1:21" ht="18.75">
      <c r="A11" s="275" t="s">
        <v>297</v>
      </c>
      <c r="B11" s="278" t="s">
        <v>195</v>
      </c>
      <c r="C11" s="278" t="s">
        <v>195</v>
      </c>
      <c r="D11" s="278"/>
      <c r="E11" s="298" t="s">
        <v>195</v>
      </c>
      <c r="F11" s="298" t="s">
        <v>195</v>
      </c>
      <c r="G11" s="278" t="s">
        <v>195</v>
      </c>
      <c r="H11" s="278" t="s">
        <v>195</v>
      </c>
      <c r="I11" s="278" t="s">
        <v>195</v>
      </c>
      <c r="J11" s="278" t="s">
        <v>195</v>
      </c>
      <c r="K11" s="278" t="s">
        <v>195</v>
      </c>
      <c r="L11" s="278" t="s">
        <v>195</v>
      </c>
      <c r="M11" s="278" t="s">
        <v>195</v>
      </c>
      <c r="N11" s="278" t="s">
        <v>195</v>
      </c>
      <c r="O11" s="278" t="s">
        <v>195</v>
      </c>
      <c r="P11" s="278" t="s">
        <v>195</v>
      </c>
      <c r="Q11" s="278" t="s">
        <v>195</v>
      </c>
      <c r="R11" s="278" t="s">
        <v>195</v>
      </c>
      <c r="S11" s="278" t="s">
        <v>195</v>
      </c>
      <c r="T11" s="274">
        <v>12000</v>
      </c>
      <c r="U11" s="274">
        <f>SUM(T11)</f>
        <v>12000</v>
      </c>
    </row>
    <row r="12" spans="1:21" ht="18.75">
      <c r="A12" s="275" t="s">
        <v>298</v>
      </c>
      <c r="B12" s="278" t="s">
        <v>195</v>
      </c>
      <c r="C12" s="278" t="s">
        <v>195</v>
      </c>
      <c r="D12" s="278"/>
      <c r="E12" s="278" t="s">
        <v>167</v>
      </c>
      <c r="F12" s="278" t="s">
        <v>167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78" t="s">
        <v>195</v>
      </c>
      <c r="L12" s="278" t="s">
        <v>195</v>
      </c>
      <c r="M12" s="278" t="s">
        <v>195</v>
      </c>
      <c r="N12" s="278" t="s">
        <v>195</v>
      </c>
      <c r="O12" s="278" t="s">
        <v>195</v>
      </c>
      <c r="P12" s="278" t="s">
        <v>195</v>
      </c>
      <c r="Q12" s="278" t="s">
        <v>195</v>
      </c>
      <c r="R12" s="278" t="s">
        <v>195</v>
      </c>
      <c r="S12" s="278" t="s">
        <v>195</v>
      </c>
      <c r="T12" s="274">
        <v>66750</v>
      </c>
      <c r="U12" s="274">
        <f>SUM(T12)</f>
        <v>66750</v>
      </c>
    </row>
    <row r="13" spans="1:21" ht="18.75">
      <c r="A13" s="275" t="s">
        <v>299</v>
      </c>
      <c r="B13" s="278" t="s">
        <v>195</v>
      </c>
      <c r="C13" s="278" t="s">
        <v>195</v>
      </c>
      <c r="D13" s="278" t="s">
        <v>195</v>
      </c>
      <c r="E13" s="278" t="s">
        <v>167</v>
      </c>
      <c r="F13" s="278" t="s">
        <v>167</v>
      </c>
      <c r="G13" s="278" t="s">
        <v>195</v>
      </c>
      <c r="H13" s="278" t="s">
        <v>195</v>
      </c>
      <c r="I13" s="278" t="s">
        <v>195</v>
      </c>
      <c r="J13" s="278" t="s">
        <v>195</v>
      </c>
      <c r="K13" s="278" t="s">
        <v>195</v>
      </c>
      <c r="L13" s="278" t="s">
        <v>195</v>
      </c>
      <c r="M13" s="278" t="s">
        <v>195</v>
      </c>
      <c r="N13" s="278" t="s">
        <v>195</v>
      </c>
      <c r="O13" s="278" t="s">
        <v>195</v>
      </c>
      <c r="P13" s="278" t="s">
        <v>195</v>
      </c>
      <c r="Q13" s="278" t="s">
        <v>195</v>
      </c>
      <c r="R13" s="278" t="s">
        <v>195</v>
      </c>
      <c r="S13" s="278" t="s">
        <v>195</v>
      </c>
      <c r="T13" s="274" t="s">
        <v>195</v>
      </c>
      <c r="U13" s="274" t="s">
        <v>195</v>
      </c>
    </row>
    <row r="14" spans="1:21" ht="18.75">
      <c r="A14" s="275" t="s">
        <v>300</v>
      </c>
      <c r="B14" s="278" t="s">
        <v>167</v>
      </c>
      <c r="C14" s="278" t="s">
        <v>167</v>
      </c>
      <c r="D14" s="278"/>
      <c r="E14" s="278" t="s">
        <v>167</v>
      </c>
      <c r="F14" s="278" t="s">
        <v>167</v>
      </c>
      <c r="G14" s="278" t="s">
        <v>167</v>
      </c>
      <c r="H14" s="278" t="s">
        <v>167</v>
      </c>
      <c r="I14" s="278" t="s">
        <v>167</v>
      </c>
      <c r="J14" s="278" t="s">
        <v>167</v>
      </c>
      <c r="K14" s="278" t="s">
        <v>167</v>
      </c>
      <c r="L14" s="278" t="s">
        <v>167</v>
      </c>
      <c r="M14" s="278" t="s">
        <v>167</v>
      </c>
      <c r="N14" s="278" t="s">
        <v>167</v>
      </c>
      <c r="O14" s="278" t="s">
        <v>167</v>
      </c>
      <c r="P14" s="278" t="s">
        <v>167</v>
      </c>
      <c r="Q14" s="278" t="s">
        <v>167</v>
      </c>
      <c r="R14" s="278" t="s">
        <v>167</v>
      </c>
      <c r="S14" s="278" t="s">
        <v>167</v>
      </c>
      <c r="T14" s="274" t="s">
        <v>195</v>
      </c>
      <c r="U14" s="274">
        <f>SUM(T14)</f>
        <v>0</v>
      </c>
    </row>
    <row r="15" spans="1:21" ht="18.75">
      <c r="A15" s="278" t="s">
        <v>286</v>
      </c>
      <c r="B15" s="278" t="s">
        <v>195</v>
      </c>
      <c r="C15" s="278" t="s">
        <v>195</v>
      </c>
      <c r="D15" s="278" t="s">
        <v>195</v>
      </c>
      <c r="E15" s="278"/>
      <c r="F15" s="278"/>
      <c r="G15" s="278" t="s">
        <v>195</v>
      </c>
      <c r="H15" s="278" t="s">
        <v>195</v>
      </c>
      <c r="I15" s="278" t="s">
        <v>195</v>
      </c>
      <c r="J15" s="278" t="s">
        <v>195</v>
      </c>
      <c r="K15" s="278" t="s">
        <v>195</v>
      </c>
      <c r="L15" s="278" t="s">
        <v>195</v>
      </c>
      <c r="M15" s="278" t="s">
        <v>195</v>
      </c>
      <c r="N15" s="278" t="s">
        <v>195</v>
      </c>
      <c r="O15" s="278" t="s">
        <v>195</v>
      </c>
      <c r="P15" s="278" t="s">
        <v>195</v>
      </c>
      <c r="Q15" s="278" t="s">
        <v>195</v>
      </c>
      <c r="R15" s="278" t="s">
        <v>195</v>
      </c>
      <c r="S15" s="278" t="s">
        <v>195</v>
      </c>
      <c r="T15" s="274">
        <f>SUM(T8:T14)</f>
        <v>83343</v>
      </c>
      <c r="U15" s="274">
        <f>SUM(T15)</f>
        <v>83343</v>
      </c>
    </row>
    <row r="16" spans="1:21" ht="19.5" thickBot="1">
      <c r="A16" s="284" t="s">
        <v>139</v>
      </c>
      <c r="B16" s="284" t="s">
        <v>195</v>
      </c>
      <c r="C16" s="284" t="s">
        <v>195</v>
      </c>
      <c r="D16" s="284" t="s">
        <v>195</v>
      </c>
      <c r="E16" s="284"/>
      <c r="F16" s="284"/>
      <c r="G16" s="284" t="s">
        <v>195</v>
      </c>
      <c r="H16" s="284" t="s">
        <v>195</v>
      </c>
      <c r="I16" s="284" t="s">
        <v>195</v>
      </c>
      <c r="J16" s="284" t="s">
        <v>195</v>
      </c>
      <c r="K16" s="358" t="s">
        <v>195</v>
      </c>
      <c r="L16" s="284" t="s">
        <v>195</v>
      </c>
      <c r="M16" s="284" t="s">
        <v>195</v>
      </c>
      <c r="N16" s="284" t="s">
        <v>195</v>
      </c>
      <c r="O16" s="284" t="s">
        <v>195</v>
      </c>
      <c r="P16" s="284" t="s">
        <v>195</v>
      </c>
      <c r="Q16" s="284" t="s">
        <v>195</v>
      </c>
      <c r="R16" s="284" t="s">
        <v>195</v>
      </c>
      <c r="S16" s="284" t="s">
        <v>195</v>
      </c>
      <c r="T16" s="281">
        <v>1462643</v>
      </c>
      <c r="U16" s="274">
        <f>SUM(T16)</f>
        <v>1462643</v>
      </c>
    </row>
    <row r="17" ht="19.5" thickTop="1"/>
    <row r="20" ht="18.75">
      <c r="A20" s="106"/>
    </row>
    <row r="21" spans="1:21" ht="21">
      <c r="A21" s="106"/>
      <c r="B21" s="153" t="s">
        <v>301</v>
      </c>
      <c r="D21" s="153"/>
      <c r="E21" s="153"/>
      <c r="H21" s="153"/>
      <c r="I21" s="153" t="s">
        <v>302</v>
      </c>
      <c r="J21" s="153"/>
      <c r="K21" s="153"/>
      <c r="L21" s="153"/>
      <c r="M21" s="153"/>
      <c r="O21" s="153"/>
      <c r="P21" s="153" t="s">
        <v>303</v>
      </c>
      <c r="S21" s="153"/>
      <c r="T21" s="153"/>
      <c r="U21" s="153"/>
    </row>
    <row r="22" spans="1:21" ht="21">
      <c r="A22" s="106"/>
      <c r="B22" s="153" t="s">
        <v>197</v>
      </c>
      <c r="D22" s="153"/>
      <c r="E22" s="153"/>
      <c r="H22" s="153"/>
      <c r="I22" s="153" t="s">
        <v>310</v>
      </c>
      <c r="J22" s="153"/>
      <c r="K22" s="153"/>
      <c r="L22" s="153"/>
      <c r="M22" s="153"/>
      <c r="N22" s="153"/>
      <c r="O22" s="153"/>
      <c r="P22" s="153" t="s">
        <v>311</v>
      </c>
      <c r="R22" s="153"/>
      <c r="S22" s="153"/>
      <c r="T22" s="153"/>
      <c r="U22" s="153"/>
    </row>
    <row r="23" spans="1:21" ht="21">
      <c r="A23" s="106"/>
      <c r="B23" s="236" t="s">
        <v>306</v>
      </c>
      <c r="C23" s="336"/>
      <c r="D23" s="336"/>
      <c r="E23" s="336"/>
      <c r="F23" s="336"/>
      <c r="H23" s="153"/>
      <c r="I23" s="153" t="s">
        <v>307</v>
      </c>
      <c r="J23" s="153"/>
      <c r="K23" s="153"/>
      <c r="L23" s="153"/>
      <c r="M23" s="238"/>
      <c r="N23" s="238"/>
      <c r="O23" s="238"/>
      <c r="P23" s="238" t="s">
        <v>308</v>
      </c>
      <c r="Q23" s="238"/>
      <c r="R23" s="238"/>
      <c r="S23" s="238"/>
      <c r="T23" s="153"/>
      <c r="U23" s="153"/>
    </row>
    <row r="24" spans="1:21" ht="21">
      <c r="A24" s="106"/>
      <c r="B24" s="176"/>
      <c r="C24" s="153"/>
      <c r="D24" s="153"/>
      <c r="E24" s="153"/>
      <c r="F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1" ht="21">
      <c r="A25" s="106"/>
      <c r="B25" s="176"/>
      <c r="C25" s="153"/>
      <c r="D25" s="153"/>
      <c r="E25" s="153"/>
      <c r="F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ht="21">
      <c r="A26" s="106"/>
      <c r="B26" s="176"/>
      <c r="C26" s="153"/>
      <c r="D26" s="153"/>
      <c r="E26" s="153"/>
      <c r="F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21">
      <c r="A27" s="106"/>
      <c r="B27" s="106"/>
      <c r="N27" s="153"/>
      <c r="O27" s="153"/>
      <c r="P27" s="153"/>
      <c r="Q27" s="153"/>
      <c r="R27" s="153"/>
      <c r="S27" s="153"/>
      <c r="T27" s="153"/>
      <c r="U27" s="153"/>
    </row>
    <row r="28" spans="1:14" ht="18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21" ht="18.75">
      <c r="A29" s="294" t="s">
        <v>265</v>
      </c>
      <c r="B29" s="512" t="s">
        <v>266</v>
      </c>
      <c r="C29" s="513"/>
      <c r="D29" s="275" t="s">
        <v>198</v>
      </c>
      <c r="E29" s="511" t="s">
        <v>198</v>
      </c>
      <c r="F29" s="512"/>
      <c r="G29" s="513" t="s">
        <v>199</v>
      </c>
      <c r="H29" s="513"/>
      <c r="I29" s="512" t="s">
        <v>200</v>
      </c>
      <c r="J29" s="513"/>
      <c r="K29" s="275" t="s">
        <v>201</v>
      </c>
      <c r="L29" s="513" t="s">
        <v>202</v>
      </c>
      <c r="M29" s="513"/>
      <c r="N29" s="513" t="s">
        <v>203</v>
      </c>
      <c r="O29" s="513"/>
      <c r="P29" s="513" t="s">
        <v>204</v>
      </c>
      <c r="Q29" s="513"/>
      <c r="R29" s="497" t="s">
        <v>205</v>
      </c>
      <c r="S29" s="498"/>
      <c r="T29" s="275" t="s">
        <v>206</v>
      </c>
      <c r="U29" s="509" t="s">
        <v>52</v>
      </c>
    </row>
    <row r="30" spans="1:21" ht="47.25">
      <c r="A30" s="273" t="s">
        <v>288</v>
      </c>
      <c r="B30" s="274" t="s">
        <v>268</v>
      </c>
      <c r="C30" s="274" t="s">
        <v>269</v>
      </c>
      <c r="D30" s="275" t="s">
        <v>270</v>
      </c>
      <c r="E30" s="275" t="s">
        <v>270</v>
      </c>
      <c r="F30" s="275" t="s">
        <v>271</v>
      </c>
      <c r="G30" s="275" t="s">
        <v>272</v>
      </c>
      <c r="H30" s="275" t="s">
        <v>273</v>
      </c>
      <c r="I30" s="275" t="s">
        <v>274</v>
      </c>
      <c r="J30" s="275" t="s">
        <v>275</v>
      </c>
      <c r="K30" s="275" t="s">
        <v>276</v>
      </c>
      <c r="L30" s="275" t="s">
        <v>277</v>
      </c>
      <c r="M30" s="275" t="s">
        <v>278</v>
      </c>
      <c r="N30" s="275" t="s">
        <v>279</v>
      </c>
      <c r="O30" s="275" t="s">
        <v>280</v>
      </c>
      <c r="P30" s="275" t="s">
        <v>281</v>
      </c>
      <c r="Q30" s="275" t="s">
        <v>282</v>
      </c>
      <c r="R30" s="274" t="s">
        <v>283</v>
      </c>
      <c r="S30" s="275" t="s">
        <v>284</v>
      </c>
      <c r="T30" s="275" t="s">
        <v>285</v>
      </c>
      <c r="U30" s="510"/>
    </row>
    <row r="31" spans="1:21" ht="18.75">
      <c r="A31" s="277">
        <v>551000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1:21" ht="18.75">
      <c r="A32" s="278">
        <v>510100</v>
      </c>
      <c r="B32" s="274" t="s">
        <v>195</v>
      </c>
      <c r="C32" s="278" t="s">
        <v>195</v>
      </c>
      <c r="D32" s="278" t="s">
        <v>195</v>
      </c>
      <c r="E32" s="278" t="s">
        <v>195</v>
      </c>
      <c r="F32" s="278" t="s">
        <v>195</v>
      </c>
      <c r="G32" s="278" t="s">
        <v>195</v>
      </c>
      <c r="H32" s="278" t="s">
        <v>195</v>
      </c>
      <c r="I32" s="278" t="s">
        <v>195</v>
      </c>
      <c r="J32" s="278" t="s">
        <v>195</v>
      </c>
      <c r="K32" s="278" t="s">
        <v>195</v>
      </c>
      <c r="L32" s="278" t="s">
        <v>195</v>
      </c>
      <c r="M32" s="278" t="s">
        <v>195</v>
      </c>
      <c r="N32" s="278" t="s">
        <v>195</v>
      </c>
      <c r="O32" s="278" t="s">
        <v>195</v>
      </c>
      <c r="P32" s="278" t="s">
        <v>195</v>
      </c>
      <c r="Q32" s="278" t="s">
        <v>195</v>
      </c>
      <c r="R32" s="278" t="s">
        <v>195</v>
      </c>
      <c r="S32" s="278" t="s">
        <v>195</v>
      </c>
      <c r="T32" s="278" t="s">
        <v>195</v>
      </c>
      <c r="U32" s="274" t="s">
        <v>195</v>
      </c>
    </row>
    <row r="33" spans="1:21" ht="18.75">
      <c r="A33" s="278" t="s">
        <v>286</v>
      </c>
      <c r="B33" s="274" t="s">
        <v>195</v>
      </c>
      <c r="C33" s="278" t="s">
        <v>195</v>
      </c>
      <c r="D33" s="278" t="s">
        <v>195</v>
      </c>
      <c r="E33" s="274" t="s">
        <v>195</v>
      </c>
      <c r="F33" s="278" t="s">
        <v>195</v>
      </c>
      <c r="G33" s="278" t="s">
        <v>195</v>
      </c>
      <c r="H33" s="278" t="s">
        <v>195</v>
      </c>
      <c r="I33" s="278" t="s">
        <v>195</v>
      </c>
      <c r="J33" s="278" t="s">
        <v>195</v>
      </c>
      <c r="K33" s="278" t="s">
        <v>195</v>
      </c>
      <c r="L33" s="278" t="s">
        <v>195</v>
      </c>
      <c r="M33" s="278" t="s">
        <v>167</v>
      </c>
      <c r="N33" s="278" t="s">
        <v>195</v>
      </c>
      <c r="O33" s="278" t="s">
        <v>195</v>
      </c>
      <c r="P33" s="278" t="s">
        <v>195</v>
      </c>
      <c r="Q33" s="278" t="s">
        <v>195</v>
      </c>
      <c r="R33" s="278" t="s">
        <v>195</v>
      </c>
      <c r="S33" s="278" t="s">
        <v>195</v>
      </c>
      <c r="T33" s="278" t="s">
        <v>195</v>
      </c>
      <c r="U33" s="274" t="s">
        <v>195</v>
      </c>
    </row>
    <row r="34" spans="1:21" ht="19.5" thickBot="1">
      <c r="A34" s="284" t="s">
        <v>139</v>
      </c>
      <c r="B34" s="281" t="s">
        <v>195</v>
      </c>
      <c r="C34" s="284" t="s">
        <v>195</v>
      </c>
      <c r="D34" s="284" t="s">
        <v>195</v>
      </c>
      <c r="E34" s="281" t="s">
        <v>195</v>
      </c>
      <c r="F34" s="281" t="s">
        <v>195</v>
      </c>
      <c r="G34" s="281" t="s">
        <v>195</v>
      </c>
      <c r="H34" s="281" t="s">
        <v>195</v>
      </c>
      <c r="I34" s="281" t="s">
        <v>195</v>
      </c>
      <c r="J34" s="281" t="s">
        <v>195</v>
      </c>
      <c r="K34" s="281" t="s">
        <v>195</v>
      </c>
      <c r="L34" s="281" t="s">
        <v>195</v>
      </c>
      <c r="M34" s="281" t="s">
        <v>195</v>
      </c>
      <c r="N34" s="281" t="s">
        <v>195</v>
      </c>
      <c r="O34" s="281" t="s">
        <v>195</v>
      </c>
      <c r="P34" s="281" t="s">
        <v>195</v>
      </c>
      <c r="Q34" s="281" t="s">
        <v>195</v>
      </c>
      <c r="R34" s="281" t="s">
        <v>195</v>
      </c>
      <c r="S34" s="281" t="s">
        <v>195</v>
      </c>
      <c r="T34" s="281" t="s">
        <v>195</v>
      </c>
      <c r="U34" s="281" t="s">
        <v>195</v>
      </c>
    </row>
    <row r="35" spans="1:21" ht="19.5" thickTop="1">
      <c r="A35" s="334" t="s">
        <v>109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</row>
    <row r="36" spans="1:21" ht="18.75">
      <c r="A36" s="275" t="s">
        <v>294</v>
      </c>
      <c r="B36" s="278" t="s">
        <v>195</v>
      </c>
      <c r="C36" s="278" t="s">
        <v>195</v>
      </c>
      <c r="D36" s="278" t="s">
        <v>195</v>
      </c>
      <c r="E36" s="278" t="s">
        <v>195</v>
      </c>
      <c r="F36" s="278" t="s">
        <v>195</v>
      </c>
      <c r="G36" s="278" t="s">
        <v>195</v>
      </c>
      <c r="H36" s="278" t="s">
        <v>195</v>
      </c>
      <c r="I36" s="278" t="s">
        <v>195</v>
      </c>
      <c r="J36" s="278" t="s">
        <v>195</v>
      </c>
      <c r="K36" s="278" t="s">
        <v>195</v>
      </c>
      <c r="L36" s="278" t="s">
        <v>195</v>
      </c>
      <c r="M36" s="278" t="s">
        <v>195</v>
      </c>
      <c r="N36" s="278" t="s">
        <v>195</v>
      </c>
      <c r="O36" s="278" t="s">
        <v>195</v>
      </c>
      <c r="P36" s="278" t="s">
        <v>195</v>
      </c>
      <c r="Q36" s="278" t="s">
        <v>195</v>
      </c>
      <c r="R36" s="278" t="s">
        <v>195</v>
      </c>
      <c r="S36" s="278" t="s">
        <v>195</v>
      </c>
      <c r="T36" s="278" t="s">
        <v>195</v>
      </c>
      <c r="U36" s="278" t="s">
        <v>195</v>
      </c>
    </row>
    <row r="37" spans="1:21" ht="18.75">
      <c r="A37" s="275" t="s">
        <v>295</v>
      </c>
      <c r="B37" s="278" t="s">
        <v>195</v>
      </c>
      <c r="C37" s="278" t="s">
        <v>195</v>
      </c>
      <c r="D37" s="278"/>
      <c r="E37" s="278" t="s">
        <v>195</v>
      </c>
      <c r="F37" s="278" t="s">
        <v>195</v>
      </c>
      <c r="G37" s="278" t="s">
        <v>195</v>
      </c>
      <c r="H37" s="278" t="s">
        <v>195</v>
      </c>
      <c r="I37" s="278" t="s">
        <v>195</v>
      </c>
      <c r="J37" s="278" t="s">
        <v>195</v>
      </c>
      <c r="K37" s="278" t="s">
        <v>195</v>
      </c>
      <c r="L37" s="278" t="s">
        <v>195</v>
      </c>
      <c r="M37" s="278" t="s">
        <v>195</v>
      </c>
      <c r="N37" s="278" t="s">
        <v>195</v>
      </c>
      <c r="O37" s="278" t="s">
        <v>195</v>
      </c>
      <c r="P37" s="278" t="s">
        <v>195</v>
      </c>
      <c r="Q37" s="278" t="s">
        <v>195</v>
      </c>
      <c r="R37" s="278" t="s">
        <v>195</v>
      </c>
      <c r="S37" s="278" t="s">
        <v>195</v>
      </c>
      <c r="T37" s="278" t="s">
        <v>195</v>
      </c>
      <c r="U37" s="278" t="s">
        <v>195</v>
      </c>
    </row>
    <row r="38" spans="1:21" ht="18.75">
      <c r="A38" s="275" t="s">
        <v>296</v>
      </c>
      <c r="B38" s="278" t="s">
        <v>195</v>
      </c>
      <c r="C38" s="278" t="s">
        <v>195</v>
      </c>
      <c r="D38" s="278"/>
      <c r="E38" s="278" t="s">
        <v>195</v>
      </c>
      <c r="F38" s="278" t="s">
        <v>195</v>
      </c>
      <c r="G38" s="278" t="s">
        <v>195</v>
      </c>
      <c r="H38" s="278" t="s">
        <v>195</v>
      </c>
      <c r="I38" s="278" t="s">
        <v>195</v>
      </c>
      <c r="J38" s="278" t="s">
        <v>195</v>
      </c>
      <c r="K38" s="278" t="s">
        <v>195</v>
      </c>
      <c r="L38" s="278" t="s">
        <v>195</v>
      </c>
      <c r="M38" s="278" t="s">
        <v>195</v>
      </c>
      <c r="N38" s="278" t="s">
        <v>195</v>
      </c>
      <c r="O38" s="278" t="s">
        <v>195</v>
      </c>
      <c r="P38" s="278" t="s">
        <v>195</v>
      </c>
      <c r="Q38" s="278" t="s">
        <v>195</v>
      </c>
      <c r="R38" s="278" t="s">
        <v>195</v>
      </c>
      <c r="S38" s="278" t="s">
        <v>195</v>
      </c>
      <c r="T38" s="278" t="s">
        <v>195</v>
      </c>
      <c r="U38" s="278" t="s">
        <v>195</v>
      </c>
    </row>
    <row r="39" spans="1:21" ht="18.75">
      <c r="A39" s="275" t="s">
        <v>297</v>
      </c>
      <c r="B39" s="278" t="s">
        <v>195</v>
      </c>
      <c r="C39" s="278" t="s">
        <v>195</v>
      </c>
      <c r="D39" s="278"/>
      <c r="E39" s="278" t="s">
        <v>195</v>
      </c>
      <c r="F39" s="278" t="s">
        <v>195</v>
      </c>
      <c r="G39" s="278" t="s">
        <v>195</v>
      </c>
      <c r="H39" s="278" t="s">
        <v>195</v>
      </c>
      <c r="I39" s="278" t="s">
        <v>195</v>
      </c>
      <c r="J39" s="278" t="s">
        <v>195</v>
      </c>
      <c r="K39" s="278" t="s">
        <v>195</v>
      </c>
      <c r="L39" s="278" t="s">
        <v>195</v>
      </c>
      <c r="M39" s="278" t="s">
        <v>195</v>
      </c>
      <c r="N39" s="278" t="s">
        <v>195</v>
      </c>
      <c r="O39" s="278" t="s">
        <v>195</v>
      </c>
      <c r="P39" s="278" t="s">
        <v>195</v>
      </c>
      <c r="Q39" s="278" t="s">
        <v>195</v>
      </c>
      <c r="R39" s="278" t="s">
        <v>195</v>
      </c>
      <c r="S39" s="278" t="s">
        <v>195</v>
      </c>
      <c r="T39" s="278" t="s">
        <v>195</v>
      </c>
      <c r="U39" s="278" t="s">
        <v>195</v>
      </c>
    </row>
    <row r="40" spans="1:21" ht="18.75">
      <c r="A40" s="275" t="s">
        <v>298</v>
      </c>
      <c r="B40" s="278" t="s">
        <v>195</v>
      </c>
      <c r="C40" s="278" t="s">
        <v>195</v>
      </c>
      <c r="D40" s="278"/>
      <c r="E40" s="278" t="s">
        <v>195</v>
      </c>
      <c r="F40" s="278" t="s">
        <v>195</v>
      </c>
      <c r="G40" s="278" t="s">
        <v>195</v>
      </c>
      <c r="H40" s="278" t="s">
        <v>195</v>
      </c>
      <c r="I40" s="278" t="s">
        <v>195</v>
      </c>
      <c r="J40" s="278" t="s">
        <v>195</v>
      </c>
      <c r="K40" s="278" t="s">
        <v>195</v>
      </c>
      <c r="L40" s="278" t="s">
        <v>195</v>
      </c>
      <c r="M40" s="278" t="s">
        <v>195</v>
      </c>
      <c r="N40" s="278" t="s">
        <v>195</v>
      </c>
      <c r="O40" s="278" t="s">
        <v>195</v>
      </c>
      <c r="P40" s="278" t="s">
        <v>195</v>
      </c>
      <c r="Q40" s="278" t="s">
        <v>195</v>
      </c>
      <c r="R40" s="278" t="s">
        <v>195</v>
      </c>
      <c r="S40" s="278" t="s">
        <v>195</v>
      </c>
      <c r="T40" s="278" t="s">
        <v>195</v>
      </c>
      <c r="U40" s="278" t="s">
        <v>195</v>
      </c>
    </row>
    <row r="41" spans="1:21" ht="18.75">
      <c r="A41" s="275" t="s">
        <v>299</v>
      </c>
      <c r="B41" s="278" t="s">
        <v>195</v>
      </c>
      <c r="C41" s="278" t="s">
        <v>195</v>
      </c>
      <c r="D41" s="278" t="s">
        <v>195</v>
      </c>
      <c r="E41" s="278" t="s">
        <v>195</v>
      </c>
      <c r="F41" s="278" t="s">
        <v>195</v>
      </c>
      <c r="G41" s="278" t="s">
        <v>195</v>
      </c>
      <c r="H41" s="278" t="s">
        <v>195</v>
      </c>
      <c r="I41" s="278" t="s">
        <v>195</v>
      </c>
      <c r="J41" s="278" t="s">
        <v>195</v>
      </c>
      <c r="K41" s="278" t="s">
        <v>195</v>
      </c>
      <c r="L41" s="278" t="s">
        <v>195</v>
      </c>
      <c r="M41" s="278" t="s">
        <v>195</v>
      </c>
      <c r="N41" s="278" t="s">
        <v>195</v>
      </c>
      <c r="O41" s="278" t="s">
        <v>195</v>
      </c>
      <c r="P41" s="278" t="s">
        <v>195</v>
      </c>
      <c r="Q41" s="278" t="s">
        <v>195</v>
      </c>
      <c r="R41" s="278" t="s">
        <v>195</v>
      </c>
      <c r="S41" s="278" t="s">
        <v>195</v>
      </c>
      <c r="T41" s="278" t="s">
        <v>195</v>
      </c>
      <c r="U41" s="278" t="s">
        <v>195</v>
      </c>
    </row>
    <row r="42" spans="1:21" ht="18.75">
      <c r="A42" s="275" t="s">
        <v>300</v>
      </c>
      <c r="B42" s="278" t="s">
        <v>195</v>
      </c>
      <c r="C42" s="278" t="s">
        <v>195</v>
      </c>
      <c r="D42" s="278" t="s">
        <v>195</v>
      </c>
      <c r="E42" s="278" t="s">
        <v>195</v>
      </c>
      <c r="F42" s="278" t="s">
        <v>195</v>
      </c>
      <c r="G42" s="278" t="s">
        <v>195</v>
      </c>
      <c r="H42" s="278" t="s">
        <v>195</v>
      </c>
      <c r="I42" s="278" t="s">
        <v>195</v>
      </c>
      <c r="J42" s="278" t="s">
        <v>195</v>
      </c>
      <c r="K42" s="278" t="s">
        <v>195</v>
      </c>
      <c r="L42" s="278" t="s">
        <v>195</v>
      </c>
      <c r="M42" s="278" t="s">
        <v>195</v>
      </c>
      <c r="N42" s="278" t="s">
        <v>195</v>
      </c>
      <c r="O42" s="278" t="s">
        <v>195</v>
      </c>
      <c r="P42" s="278" t="s">
        <v>195</v>
      </c>
      <c r="Q42" s="278" t="s">
        <v>195</v>
      </c>
      <c r="R42" s="278" t="s">
        <v>195</v>
      </c>
      <c r="S42" s="278" t="s">
        <v>195</v>
      </c>
      <c r="T42" s="278" t="s">
        <v>195</v>
      </c>
      <c r="U42" s="278" t="s">
        <v>195</v>
      </c>
    </row>
    <row r="43" spans="1:21" ht="19.5" thickBot="1">
      <c r="A43" s="284" t="s">
        <v>139</v>
      </c>
      <c r="B43" s="284" t="s">
        <v>195</v>
      </c>
      <c r="C43" s="284" t="s">
        <v>195</v>
      </c>
      <c r="D43" s="284" t="s">
        <v>195</v>
      </c>
      <c r="E43" s="284" t="s">
        <v>195</v>
      </c>
      <c r="F43" s="284" t="s">
        <v>195</v>
      </c>
      <c r="G43" s="284" t="s">
        <v>195</v>
      </c>
      <c r="H43" s="284" t="s">
        <v>195</v>
      </c>
      <c r="I43" s="284" t="s">
        <v>195</v>
      </c>
      <c r="J43" s="284" t="s">
        <v>195</v>
      </c>
      <c r="K43" s="284" t="s">
        <v>195</v>
      </c>
      <c r="L43" s="284" t="s">
        <v>195</v>
      </c>
      <c r="M43" s="284" t="s">
        <v>195</v>
      </c>
      <c r="N43" s="284" t="s">
        <v>195</v>
      </c>
      <c r="O43" s="284" t="s">
        <v>195</v>
      </c>
      <c r="P43" s="284" t="s">
        <v>195</v>
      </c>
      <c r="Q43" s="284" t="s">
        <v>195</v>
      </c>
      <c r="R43" s="284" t="s">
        <v>195</v>
      </c>
      <c r="S43" s="284" t="s">
        <v>195</v>
      </c>
      <c r="T43" s="284" t="s">
        <v>195</v>
      </c>
      <c r="U43" s="284" t="s">
        <v>195</v>
      </c>
    </row>
    <row r="44" ht="19.5" thickTop="1"/>
    <row r="48" spans="1:21" ht="21">
      <c r="A48" s="106"/>
      <c r="B48" s="153" t="s">
        <v>301</v>
      </c>
      <c r="D48" s="153"/>
      <c r="E48" s="153"/>
      <c r="H48" s="153"/>
      <c r="I48" s="153" t="s">
        <v>302</v>
      </c>
      <c r="J48" s="153"/>
      <c r="K48" s="153"/>
      <c r="L48" s="153"/>
      <c r="M48" s="153"/>
      <c r="O48" s="153"/>
      <c r="P48" s="153" t="s">
        <v>303</v>
      </c>
      <c r="S48" s="153"/>
      <c r="T48" s="153"/>
      <c r="U48" s="153"/>
    </row>
    <row r="49" spans="1:21" ht="21">
      <c r="A49" s="106"/>
      <c r="B49" s="153" t="s">
        <v>197</v>
      </c>
      <c r="D49" s="153"/>
      <c r="E49" s="153"/>
      <c r="H49" s="153"/>
      <c r="I49" s="153" t="s">
        <v>309</v>
      </c>
      <c r="J49" s="153"/>
      <c r="K49" s="153"/>
      <c r="L49" s="153"/>
      <c r="M49" s="153"/>
      <c r="N49" s="153"/>
      <c r="O49" s="153"/>
      <c r="P49" s="153" t="s">
        <v>305</v>
      </c>
      <c r="R49" s="153"/>
      <c r="S49" s="153"/>
      <c r="T49" s="153"/>
      <c r="U49" s="153"/>
    </row>
    <row r="50" spans="1:21" ht="21">
      <c r="A50" s="106"/>
      <c r="B50" s="236" t="s">
        <v>306</v>
      </c>
      <c r="C50" s="336"/>
      <c r="D50" s="336"/>
      <c r="E50" s="336"/>
      <c r="F50" s="336"/>
      <c r="H50" s="153"/>
      <c r="I50" s="153" t="s">
        <v>307</v>
      </c>
      <c r="J50" s="153"/>
      <c r="K50" s="153"/>
      <c r="L50" s="153"/>
      <c r="M50" s="238"/>
      <c r="N50" s="238"/>
      <c r="O50" s="238"/>
      <c r="P50" s="238" t="s">
        <v>308</v>
      </c>
      <c r="Q50" s="238"/>
      <c r="R50" s="238"/>
      <c r="S50" s="238"/>
      <c r="T50" s="153"/>
      <c r="U50" s="153"/>
    </row>
    <row r="51" spans="1:21" ht="21">
      <c r="A51" s="106"/>
      <c r="B51" s="153"/>
      <c r="C51" s="153"/>
      <c r="D51" s="153"/>
      <c r="E51" s="153"/>
      <c r="F51" s="153"/>
      <c r="M51" s="153"/>
      <c r="N51" s="153"/>
      <c r="O51" s="153"/>
      <c r="P51" s="153"/>
      <c r="Q51" s="153"/>
      <c r="R51" s="153"/>
      <c r="S51" s="153"/>
      <c r="T51" s="153"/>
      <c r="U51" s="153"/>
    </row>
  </sheetData>
  <sheetProtection/>
  <mergeCells count="18">
    <mergeCell ref="N29:O29"/>
    <mergeCell ref="P29:Q29"/>
    <mergeCell ref="B1:C1"/>
    <mergeCell ref="E1:F1"/>
    <mergeCell ref="G1:H1"/>
    <mergeCell ref="I1:J1"/>
    <mergeCell ref="L1:M1"/>
    <mergeCell ref="N1:O1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B22" sqref="B22"/>
    </sheetView>
  </sheetViews>
  <sheetFormatPr defaultColWidth="9.140625" defaultRowHeight="21.75"/>
  <cols>
    <col min="1" max="1" width="11.140625" style="81" customWidth="1"/>
    <col min="2" max="2" width="10.28125" style="81" customWidth="1"/>
    <col min="3" max="3" width="10.00390625" style="81" customWidth="1"/>
    <col min="4" max="4" width="7.140625" style="81" customWidth="1"/>
    <col min="5" max="5" width="7.00390625" style="81" customWidth="1"/>
    <col min="6" max="7" width="6.7109375" style="81" customWidth="1"/>
    <col min="8" max="9" width="6.57421875" style="81" customWidth="1"/>
    <col min="10" max="10" width="6.28125" style="81" customWidth="1"/>
    <col min="11" max="11" width="10.421875" style="81" customWidth="1"/>
    <col min="12" max="12" width="6.7109375" style="81" customWidth="1"/>
    <col min="13" max="13" width="7.8515625" style="81" customWidth="1"/>
    <col min="14" max="14" width="7.7109375" style="81" customWidth="1"/>
    <col min="15" max="15" width="7.28125" style="81" customWidth="1"/>
    <col min="16" max="16" width="7.421875" style="81" customWidth="1"/>
    <col min="17" max="17" width="7.00390625" style="81" customWidth="1"/>
    <col min="18" max="18" width="9.140625" style="81" customWidth="1"/>
    <col min="19" max="19" width="6.00390625" style="81" customWidth="1"/>
    <col min="20" max="20" width="10.57421875" style="81" customWidth="1"/>
    <col min="21" max="16384" width="9.140625" style="81" customWidth="1"/>
  </cols>
  <sheetData>
    <row r="1" spans="1:20" ht="23.25">
      <c r="A1" s="501" t="s">
        <v>263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20" ht="21">
      <c r="A2" s="502" t="s">
        <v>312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ht="21">
      <c r="A3" s="502" t="s">
        <v>362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</row>
    <row r="4" spans="1:20" ht="2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</row>
    <row r="5" spans="1:20" ht="18.75">
      <c r="A5" s="268" t="s">
        <v>265</v>
      </c>
      <c r="B5" s="504" t="s">
        <v>266</v>
      </c>
      <c r="C5" s="505"/>
      <c r="D5" s="506" t="s">
        <v>198</v>
      </c>
      <c r="E5" s="507"/>
      <c r="F5" s="506" t="s">
        <v>199</v>
      </c>
      <c r="G5" s="507"/>
      <c r="H5" s="506" t="s">
        <v>200</v>
      </c>
      <c r="I5" s="507"/>
      <c r="J5" s="269" t="s">
        <v>201</v>
      </c>
      <c r="K5" s="505" t="s">
        <v>202</v>
      </c>
      <c r="L5" s="505"/>
      <c r="M5" s="497" t="s">
        <v>203</v>
      </c>
      <c r="N5" s="498"/>
      <c r="O5" s="505" t="s">
        <v>204</v>
      </c>
      <c r="P5" s="505"/>
      <c r="Q5" s="497" t="s">
        <v>205</v>
      </c>
      <c r="R5" s="498"/>
      <c r="S5" s="269" t="s">
        <v>206</v>
      </c>
      <c r="T5" s="499" t="s">
        <v>52</v>
      </c>
    </row>
    <row r="6" spans="1:20" ht="35.25" customHeight="1">
      <c r="A6" s="273" t="s">
        <v>267</v>
      </c>
      <c r="B6" s="274" t="s">
        <v>268</v>
      </c>
      <c r="C6" s="274" t="s">
        <v>269</v>
      </c>
      <c r="D6" s="275" t="s">
        <v>270</v>
      </c>
      <c r="E6" s="275" t="s">
        <v>271</v>
      </c>
      <c r="F6" s="275" t="s">
        <v>272</v>
      </c>
      <c r="G6" s="275" t="s">
        <v>273</v>
      </c>
      <c r="H6" s="275" t="s">
        <v>274</v>
      </c>
      <c r="I6" s="275" t="s">
        <v>275</v>
      </c>
      <c r="J6" s="274" t="s">
        <v>276</v>
      </c>
      <c r="K6" s="274" t="s">
        <v>277</v>
      </c>
      <c r="L6" s="274" t="s">
        <v>278</v>
      </c>
      <c r="M6" s="274" t="s">
        <v>279</v>
      </c>
      <c r="N6" s="274" t="s">
        <v>280</v>
      </c>
      <c r="O6" s="274" t="s">
        <v>281</v>
      </c>
      <c r="P6" s="274" t="s">
        <v>282</v>
      </c>
      <c r="Q6" s="274" t="s">
        <v>283</v>
      </c>
      <c r="R6" s="275" t="s">
        <v>284</v>
      </c>
      <c r="S6" s="274" t="s">
        <v>285</v>
      </c>
      <c r="T6" s="500"/>
    </row>
    <row r="7" spans="1:20" ht="18.75">
      <c r="A7" s="277">
        <v>521000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1:20" ht="18.75">
      <c r="A8" s="278">
        <v>210100</v>
      </c>
      <c r="B8" s="274" t="s">
        <v>195</v>
      </c>
      <c r="C8" s="274" t="s">
        <v>195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4" t="s">
        <v>195</v>
      </c>
      <c r="J8" s="274" t="s">
        <v>195</v>
      </c>
      <c r="K8" s="274" t="s">
        <v>195</v>
      </c>
      <c r="L8" s="274" t="s">
        <v>195</v>
      </c>
      <c r="M8" s="274" t="s">
        <v>195</v>
      </c>
      <c r="N8" s="274" t="s">
        <v>195</v>
      </c>
      <c r="O8" s="274" t="s">
        <v>195</v>
      </c>
      <c r="P8" s="274" t="s">
        <v>195</v>
      </c>
      <c r="Q8" s="274" t="s">
        <v>195</v>
      </c>
      <c r="R8" s="274" t="s">
        <v>195</v>
      </c>
      <c r="S8" s="274" t="s">
        <v>195</v>
      </c>
      <c r="T8" s="274">
        <f aca="true" t="shared" si="0" ref="T8:T13">SUM(B8:S8)</f>
        <v>0</v>
      </c>
    </row>
    <row r="9" spans="1:20" ht="18.75">
      <c r="A9" s="278">
        <v>210200</v>
      </c>
      <c r="B9" s="274" t="s">
        <v>195</v>
      </c>
      <c r="C9" s="274" t="s">
        <v>195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 t="s">
        <v>195</v>
      </c>
      <c r="K9" s="274" t="s">
        <v>195</v>
      </c>
      <c r="L9" s="274" t="s">
        <v>195</v>
      </c>
      <c r="M9" s="274" t="s">
        <v>195</v>
      </c>
      <c r="N9" s="274" t="s">
        <v>195</v>
      </c>
      <c r="O9" s="274" t="s">
        <v>195</v>
      </c>
      <c r="P9" s="274" t="s">
        <v>195</v>
      </c>
      <c r="Q9" s="274" t="s">
        <v>195</v>
      </c>
      <c r="R9" s="274" t="s">
        <v>195</v>
      </c>
      <c r="S9" s="274" t="s">
        <v>195</v>
      </c>
      <c r="T9" s="274">
        <f t="shared" si="0"/>
        <v>0</v>
      </c>
    </row>
    <row r="10" spans="1:20" ht="18.75">
      <c r="A10" s="278">
        <v>210300</v>
      </c>
      <c r="B10" s="274" t="s">
        <v>195</v>
      </c>
      <c r="C10" s="274" t="s">
        <v>195</v>
      </c>
      <c r="D10" s="274" t="s">
        <v>195</v>
      </c>
      <c r="E10" s="274" t="s">
        <v>195</v>
      </c>
      <c r="F10" s="274" t="s">
        <v>195</v>
      </c>
      <c r="G10" s="274" t="s">
        <v>195</v>
      </c>
      <c r="H10" s="274" t="s">
        <v>195</v>
      </c>
      <c r="I10" s="274" t="s">
        <v>195</v>
      </c>
      <c r="J10" s="274" t="s">
        <v>195</v>
      </c>
      <c r="K10" s="274" t="s">
        <v>167</v>
      </c>
      <c r="L10" s="274" t="s">
        <v>195</v>
      </c>
      <c r="M10" s="274" t="s">
        <v>195</v>
      </c>
      <c r="N10" s="274" t="s">
        <v>195</v>
      </c>
      <c r="O10" s="274" t="s">
        <v>195</v>
      </c>
      <c r="P10" s="274" t="s">
        <v>195</v>
      </c>
      <c r="Q10" s="274" t="s">
        <v>195</v>
      </c>
      <c r="R10" s="274" t="s">
        <v>195</v>
      </c>
      <c r="S10" s="274" t="s">
        <v>195</v>
      </c>
      <c r="T10" s="274">
        <f t="shared" si="0"/>
        <v>0</v>
      </c>
    </row>
    <row r="11" spans="1:20" ht="18.75">
      <c r="A11" s="278">
        <v>210400</v>
      </c>
      <c r="B11" s="274" t="s">
        <v>195</v>
      </c>
      <c r="C11" s="274" t="s">
        <v>195</v>
      </c>
      <c r="D11" s="274" t="s">
        <v>195</v>
      </c>
      <c r="E11" s="274" t="s">
        <v>195</v>
      </c>
      <c r="F11" s="274" t="s">
        <v>195</v>
      </c>
      <c r="G11" s="274" t="s">
        <v>195</v>
      </c>
      <c r="H11" s="274" t="s">
        <v>195</v>
      </c>
      <c r="I11" s="274" t="s">
        <v>195</v>
      </c>
      <c r="J11" s="274" t="s">
        <v>195</v>
      </c>
      <c r="K11" s="274" t="s">
        <v>195</v>
      </c>
      <c r="L11" s="274" t="s">
        <v>195</v>
      </c>
      <c r="M11" s="274" t="s">
        <v>195</v>
      </c>
      <c r="N11" s="274" t="s">
        <v>195</v>
      </c>
      <c r="O11" s="274" t="s">
        <v>195</v>
      </c>
      <c r="P11" s="274" t="s">
        <v>195</v>
      </c>
      <c r="Q11" s="274" t="s">
        <v>195</v>
      </c>
      <c r="R11" s="274" t="s">
        <v>195</v>
      </c>
      <c r="S11" s="274" t="s">
        <v>195</v>
      </c>
      <c r="T11" s="274">
        <f t="shared" si="0"/>
        <v>0</v>
      </c>
    </row>
    <row r="12" spans="1:20" ht="18.75" customHeight="1">
      <c r="A12" s="278">
        <v>210600</v>
      </c>
      <c r="B12" s="274">
        <v>107432</v>
      </c>
      <c r="C12" s="274" t="s">
        <v>195</v>
      </c>
      <c r="D12" s="274" t="s">
        <v>195</v>
      </c>
      <c r="E12" s="274" t="s">
        <v>195</v>
      </c>
      <c r="F12" s="274" t="s">
        <v>195</v>
      </c>
      <c r="G12" s="274" t="s">
        <v>195</v>
      </c>
      <c r="H12" s="274" t="s">
        <v>195</v>
      </c>
      <c r="I12" s="274" t="s">
        <v>195</v>
      </c>
      <c r="J12" s="274" t="s">
        <v>195</v>
      </c>
      <c r="K12" s="274" t="s">
        <v>195</v>
      </c>
      <c r="L12" s="274" t="s">
        <v>195</v>
      </c>
      <c r="M12" s="274" t="s">
        <v>195</v>
      </c>
      <c r="N12" s="274" t="s">
        <v>195</v>
      </c>
      <c r="O12" s="274" t="s">
        <v>195</v>
      </c>
      <c r="P12" s="274" t="s">
        <v>195</v>
      </c>
      <c r="Q12" s="274" t="s">
        <v>195</v>
      </c>
      <c r="R12" s="274" t="s">
        <v>195</v>
      </c>
      <c r="S12" s="274" t="s">
        <v>195</v>
      </c>
      <c r="T12" s="274">
        <f t="shared" si="0"/>
        <v>107432</v>
      </c>
    </row>
    <row r="13" spans="1:20" ht="18.75" customHeight="1" thickBot="1">
      <c r="A13" s="280" t="s">
        <v>286</v>
      </c>
      <c r="B13" s="381">
        <f>SUM(B8:B12)</f>
        <v>107432</v>
      </c>
      <c r="C13" s="281" t="s">
        <v>167</v>
      </c>
      <c r="D13" s="281" t="s">
        <v>195</v>
      </c>
      <c r="E13" s="281" t="s">
        <v>195</v>
      </c>
      <c r="F13" s="281" t="s">
        <v>195</v>
      </c>
      <c r="G13" s="281" t="s">
        <v>195</v>
      </c>
      <c r="H13" s="281" t="s">
        <v>195</v>
      </c>
      <c r="I13" s="281" t="s">
        <v>195</v>
      </c>
      <c r="J13" s="281" t="s">
        <v>195</v>
      </c>
      <c r="K13" s="281" t="s">
        <v>167</v>
      </c>
      <c r="L13" s="281" t="s">
        <v>195</v>
      </c>
      <c r="M13" s="281" t="s">
        <v>195</v>
      </c>
      <c r="N13" s="281" t="s">
        <v>195</v>
      </c>
      <c r="O13" s="281" t="s">
        <v>195</v>
      </c>
      <c r="P13" s="281" t="s">
        <v>195</v>
      </c>
      <c r="Q13" s="281" t="s">
        <v>195</v>
      </c>
      <c r="R13" s="281" t="s">
        <v>195</v>
      </c>
      <c r="S13" s="281" t="s">
        <v>195</v>
      </c>
      <c r="T13" s="365">
        <f t="shared" si="0"/>
        <v>107432</v>
      </c>
    </row>
    <row r="14" spans="1:20" ht="19.5" thickTop="1">
      <c r="A14" s="282">
        <v>522000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</row>
    <row r="15" spans="1:20" ht="18.75" customHeight="1">
      <c r="A15" s="278">
        <v>220100</v>
      </c>
      <c r="B15" s="274">
        <v>91997.35</v>
      </c>
      <c r="C15" s="274">
        <v>62061</v>
      </c>
      <c r="D15" s="274" t="s">
        <v>195</v>
      </c>
      <c r="E15" s="274" t="s">
        <v>195</v>
      </c>
      <c r="F15" s="274" t="s">
        <v>195</v>
      </c>
      <c r="G15" s="274" t="s">
        <v>195</v>
      </c>
      <c r="H15" s="274" t="s">
        <v>195</v>
      </c>
      <c r="I15" s="274" t="s">
        <v>195</v>
      </c>
      <c r="J15" s="274" t="s">
        <v>195</v>
      </c>
      <c r="K15" s="274">
        <v>126071</v>
      </c>
      <c r="L15" s="274" t="s">
        <v>195</v>
      </c>
      <c r="M15" s="274" t="s">
        <v>195</v>
      </c>
      <c r="N15" s="274" t="s">
        <v>195</v>
      </c>
      <c r="O15" s="274" t="s">
        <v>195</v>
      </c>
      <c r="P15" s="274" t="s">
        <v>195</v>
      </c>
      <c r="Q15" s="274" t="s">
        <v>195</v>
      </c>
      <c r="R15" s="274" t="s">
        <v>195</v>
      </c>
      <c r="S15" s="274" t="s">
        <v>195</v>
      </c>
      <c r="T15" s="274">
        <f>SUM(B15:S15)</f>
        <v>280129.35</v>
      </c>
    </row>
    <row r="16" spans="1:20" ht="18.75">
      <c r="A16" s="278">
        <v>220200</v>
      </c>
      <c r="B16" s="274" t="s">
        <v>195</v>
      </c>
      <c r="C16" s="274" t="s">
        <v>195</v>
      </c>
      <c r="D16" s="274" t="s">
        <v>195</v>
      </c>
      <c r="E16" s="274" t="s">
        <v>195</v>
      </c>
      <c r="F16" s="274" t="s">
        <v>195</v>
      </c>
      <c r="G16" s="274" t="s">
        <v>195</v>
      </c>
      <c r="H16" s="274" t="s">
        <v>195</v>
      </c>
      <c r="I16" s="274" t="s">
        <v>195</v>
      </c>
      <c r="J16" s="274" t="s">
        <v>195</v>
      </c>
      <c r="K16" s="274" t="s">
        <v>195</v>
      </c>
      <c r="L16" s="274" t="s">
        <v>195</v>
      </c>
      <c r="M16" s="274" t="s">
        <v>195</v>
      </c>
      <c r="N16" s="274" t="s">
        <v>195</v>
      </c>
      <c r="O16" s="274" t="s">
        <v>195</v>
      </c>
      <c r="P16" s="274" t="s">
        <v>195</v>
      </c>
      <c r="Q16" s="274" t="s">
        <v>195</v>
      </c>
      <c r="R16" s="274" t="s">
        <v>195</v>
      </c>
      <c r="S16" s="274" t="s">
        <v>195</v>
      </c>
      <c r="T16" s="274">
        <f aca="true" t="shared" si="1" ref="T16:T21">SUM(B16:S16)</f>
        <v>0</v>
      </c>
    </row>
    <row r="17" spans="1:20" ht="18.75">
      <c r="A17" s="278">
        <v>220300</v>
      </c>
      <c r="B17" s="274">
        <v>1000</v>
      </c>
      <c r="C17" s="274" t="s">
        <v>195</v>
      </c>
      <c r="D17" s="274" t="s">
        <v>195</v>
      </c>
      <c r="E17" s="274" t="s">
        <v>195</v>
      </c>
      <c r="F17" s="274" t="s">
        <v>195</v>
      </c>
      <c r="G17" s="274" t="s">
        <v>195</v>
      </c>
      <c r="H17" s="274" t="s">
        <v>195</v>
      </c>
      <c r="I17" s="274" t="s">
        <v>195</v>
      </c>
      <c r="J17" s="274" t="s">
        <v>195</v>
      </c>
      <c r="K17" s="274" t="s">
        <v>195</v>
      </c>
      <c r="L17" s="274" t="s">
        <v>195</v>
      </c>
      <c r="M17" s="274" t="s">
        <v>195</v>
      </c>
      <c r="N17" s="274" t="s">
        <v>195</v>
      </c>
      <c r="O17" s="274" t="s">
        <v>195</v>
      </c>
      <c r="P17" s="274" t="s">
        <v>195</v>
      </c>
      <c r="Q17" s="274" t="s">
        <v>195</v>
      </c>
      <c r="R17" s="274" t="s">
        <v>195</v>
      </c>
      <c r="S17" s="274" t="s">
        <v>195</v>
      </c>
      <c r="T17" s="274">
        <f t="shared" si="1"/>
        <v>1000</v>
      </c>
    </row>
    <row r="18" spans="1:20" ht="18.75">
      <c r="A18" s="278">
        <v>220400</v>
      </c>
      <c r="B18" s="274">
        <v>320</v>
      </c>
      <c r="C18" s="274">
        <v>840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 t="s">
        <v>195</v>
      </c>
      <c r="I18" s="274" t="s">
        <v>195</v>
      </c>
      <c r="J18" s="274" t="s">
        <v>195</v>
      </c>
      <c r="K18" s="274" t="s">
        <v>195</v>
      </c>
      <c r="L18" s="274" t="s">
        <v>195</v>
      </c>
      <c r="M18" s="274" t="s">
        <v>195</v>
      </c>
      <c r="N18" s="274" t="s">
        <v>195</v>
      </c>
      <c r="O18" s="274" t="s">
        <v>195</v>
      </c>
      <c r="P18" s="274" t="s">
        <v>195</v>
      </c>
      <c r="Q18" s="274" t="s">
        <v>195</v>
      </c>
      <c r="R18" s="274" t="s">
        <v>195</v>
      </c>
      <c r="S18" s="274" t="s">
        <v>195</v>
      </c>
      <c r="T18" s="274">
        <f t="shared" si="1"/>
        <v>1160</v>
      </c>
    </row>
    <row r="19" spans="1:20" ht="18.75">
      <c r="A19" s="273">
        <v>220500</v>
      </c>
      <c r="B19" s="269" t="s">
        <v>195</v>
      </c>
      <c r="C19" s="269" t="s">
        <v>195</v>
      </c>
      <c r="D19" s="269" t="s">
        <v>195</v>
      </c>
      <c r="E19" s="269" t="s">
        <v>195</v>
      </c>
      <c r="F19" s="269" t="s">
        <v>195</v>
      </c>
      <c r="G19" s="269" t="s">
        <v>195</v>
      </c>
      <c r="H19" s="269" t="s">
        <v>195</v>
      </c>
      <c r="I19" s="269" t="s">
        <v>195</v>
      </c>
      <c r="J19" s="269" t="s">
        <v>195</v>
      </c>
      <c r="K19" s="274" t="s">
        <v>195</v>
      </c>
      <c r="L19" s="269" t="s">
        <v>195</v>
      </c>
      <c r="M19" s="269" t="s">
        <v>195</v>
      </c>
      <c r="N19" s="269" t="s">
        <v>195</v>
      </c>
      <c r="O19" s="269" t="s">
        <v>195</v>
      </c>
      <c r="P19" s="269" t="s">
        <v>195</v>
      </c>
      <c r="Q19" s="269" t="s">
        <v>195</v>
      </c>
      <c r="R19" s="269" t="s">
        <v>195</v>
      </c>
      <c r="S19" s="269" t="s">
        <v>195</v>
      </c>
      <c r="T19" s="274" t="s">
        <v>195</v>
      </c>
    </row>
    <row r="20" spans="1:20" ht="18.75">
      <c r="A20" s="278">
        <v>220600</v>
      </c>
      <c r="B20" s="274">
        <v>1844</v>
      </c>
      <c r="C20" s="274">
        <v>670</v>
      </c>
      <c r="D20" s="274" t="s">
        <v>195</v>
      </c>
      <c r="E20" s="274" t="s">
        <v>195</v>
      </c>
      <c r="F20" s="274" t="s">
        <v>195</v>
      </c>
      <c r="G20" s="274" t="s">
        <v>195</v>
      </c>
      <c r="H20" s="274" t="s">
        <v>195</v>
      </c>
      <c r="I20" s="274" t="s">
        <v>195</v>
      </c>
      <c r="J20" s="274" t="s">
        <v>195</v>
      </c>
      <c r="K20" s="274">
        <v>15</v>
      </c>
      <c r="L20" s="274" t="s">
        <v>195</v>
      </c>
      <c r="M20" s="274" t="s">
        <v>195</v>
      </c>
      <c r="N20" s="274" t="s">
        <v>195</v>
      </c>
      <c r="O20" s="274" t="s">
        <v>195</v>
      </c>
      <c r="P20" s="274" t="s">
        <v>195</v>
      </c>
      <c r="Q20" s="274" t="s">
        <v>195</v>
      </c>
      <c r="R20" s="274" t="s">
        <v>195</v>
      </c>
      <c r="S20" s="274" t="s">
        <v>195</v>
      </c>
      <c r="T20" s="274">
        <f t="shared" si="1"/>
        <v>2529</v>
      </c>
    </row>
    <row r="21" spans="1:20" ht="18.75">
      <c r="A21" s="278">
        <v>220700</v>
      </c>
      <c r="B21" s="274" t="s">
        <v>195</v>
      </c>
      <c r="C21" s="274" t="s">
        <v>195</v>
      </c>
      <c r="D21" s="274" t="s">
        <v>195</v>
      </c>
      <c r="E21" s="274" t="s">
        <v>195</v>
      </c>
      <c r="F21" s="274" t="s">
        <v>195</v>
      </c>
      <c r="G21" s="274" t="s">
        <v>195</v>
      </c>
      <c r="H21" s="274" t="s">
        <v>195</v>
      </c>
      <c r="I21" s="274" t="s">
        <v>195</v>
      </c>
      <c r="J21" s="274" t="s">
        <v>195</v>
      </c>
      <c r="K21" s="274">
        <v>1485</v>
      </c>
      <c r="L21" s="274" t="s">
        <v>195</v>
      </c>
      <c r="M21" s="274" t="s">
        <v>195</v>
      </c>
      <c r="N21" s="274" t="s">
        <v>195</v>
      </c>
      <c r="O21" s="274" t="s">
        <v>195</v>
      </c>
      <c r="P21" s="274" t="s">
        <v>195</v>
      </c>
      <c r="Q21" s="274" t="s">
        <v>195</v>
      </c>
      <c r="R21" s="274" t="s">
        <v>195</v>
      </c>
      <c r="S21" s="274" t="s">
        <v>195</v>
      </c>
      <c r="T21" s="274">
        <f t="shared" si="1"/>
        <v>1485</v>
      </c>
    </row>
    <row r="22" spans="1:20" ht="18.75" customHeight="1" thickBot="1">
      <c r="A22" s="284" t="s">
        <v>286</v>
      </c>
      <c r="B22" s="381">
        <f>SUM(B15:B21)</f>
        <v>95161.35</v>
      </c>
      <c r="C22" s="381">
        <f>SUM(C15:C21)</f>
        <v>63571</v>
      </c>
      <c r="D22" s="364" t="s">
        <v>195</v>
      </c>
      <c r="E22" s="364" t="s">
        <v>195</v>
      </c>
      <c r="F22" s="364" t="s">
        <v>195</v>
      </c>
      <c r="G22" s="364" t="s">
        <v>195</v>
      </c>
      <c r="H22" s="364" t="s">
        <v>195</v>
      </c>
      <c r="I22" s="364" t="s">
        <v>195</v>
      </c>
      <c r="J22" s="364" t="s">
        <v>195</v>
      </c>
      <c r="K22" s="381">
        <f>SUM(K15:K21)</f>
        <v>127571</v>
      </c>
      <c r="L22" s="364" t="s">
        <v>195</v>
      </c>
      <c r="M22" s="364" t="s">
        <v>195</v>
      </c>
      <c r="N22" s="364" t="s">
        <v>195</v>
      </c>
      <c r="O22" s="364" t="s">
        <v>195</v>
      </c>
      <c r="P22" s="364" t="s">
        <v>195</v>
      </c>
      <c r="Q22" s="364" t="s">
        <v>195</v>
      </c>
      <c r="R22" s="364" t="s">
        <v>195</v>
      </c>
      <c r="S22" s="364" t="s">
        <v>195</v>
      </c>
      <c r="T22" s="364">
        <f>SUM(B22:S22)</f>
        <v>286303.35</v>
      </c>
    </row>
    <row r="23" spans="1:20" ht="19.5" thickTop="1">
      <c r="A23" s="106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</row>
    <row r="24" spans="1:20" ht="18.75">
      <c r="A24" s="106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</row>
    <row r="25" spans="1:20" ht="18.75">
      <c r="A25" s="106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</row>
    <row r="26" spans="1:20" ht="18.75">
      <c r="A26" s="10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1:20" ht="18.75">
      <c r="A27" s="106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</row>
    <row r="28" spans="1:20" ht="18.75">
      <c r="A28" s="106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</row>
    <row r="29" spans="1:20" ht="18.75">
      <c r="A29" s="106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</row>
    <row r="30" spans="1:20" ht="18.75">
      <c r="A30" s="106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</row>
    <row r="31" spans="1:20" ht="18.75">
      <c r="A31" s="106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</row>
    <row r="32" spans="1:20" ht="18.75">
      <c r="A32" s="106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</row>
    <row r="33" spans="1:20" ht="18.75">
      <c r="A33" s="106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1:20" ht="18.75">
      <c r="A34" s="106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</row>
    <row r="35" spans="1:20" ht="23.25">
      <c r="A35" s="106"/>
      <c r="B35" s="285"/>
      <c r="C35" s="285"/>
      <c r="D35" s="285"/>
      <c r="E35" s="285"/>
      <c r="F35" s="285"/>
      <c r="G35" s="285"/>
      <c r="H35" s="285"/>
      <c r="I35" s="286" t="s">
        <v>263</v>
      </c>
      <c r="J35" s="286"/>
      <c r="K35" s="286"/>
      <c r="L35" s="285"/>
      <c r="M35" s="285"/>
      <c r="N35" s="285"/>
      <c r="O35" s="285"/>
      <c r="P35" s="285"/>
      <c r="Q35" s="285"/>
      <c r="R35" s="285"/>
      <c r="S35" s="285"/>
      <c r="T35" s="285"/>
    </row>
    <row r="36" spans="1:20" ht="21">
      <c r="A36" s="106"/>
      <c r="B36" s="285"/>
      <c r="C36" s="285"/>
      <c r="D36" s="285"/>
      <c r="E36" s="285"/>
      <c r="F36" s="285"/>
      <c r="G36" s="285"/>
      <c r="H36" s="287" t="s">
        <v>287</v>
      </c>
      <c r="I36" s="287"/>
      <c r="J36" s="287"/>
      <c r="K36" s="287"/>
      <c r="L36" s="287"/>
      <c r="M36" s="288"/>
      <c r="N36" s="287"/>
      <c r="O36" s="288"/>
      <c r="P36" s="285"/>
      <c r="Q36" s="285"/>
      <c r="R36" s="285"/>
      <c r="S36" s="285"/>
      <c r="T36" s="285"/>
    </row>
    <row r="37" spans="1:20" ht="18.75">
      <c r="A37" s="106"/>
      <c r="B37" s="285"/>
      <c r="C37" s="285"/>
      <c r="D37" s="285"/>
      <c r="E37" s="285"/>
      <c r="F37" s="285"/>
      <c r="G37" s="285"/>
      <c r="H37" s="289" t="s">
        <v>313</v>
      </c>
      <c r="I37" s="289"/>
      <c r="J37" s="289"/>
      <c r="K37" s="289"/>
      <c r="L37" s="285"/>
      <c r="M37" s="285"/>
      <c r="N37" s="285"/>
      <c r="O37" s="285"/>
      <c r="P37" s="285"/>
      <c r="Q37" s="285"/>
      <c r="R37" s="285"/>
      <c r="S37" s="285"/>
      <c r="T37" s="285"/>
    </row>
    <row r="38" spans="1:20" ht="21">
      <c r="A38" s="115"/>
      <c r="B38" s="290"/>
      <c r="C38" s="290"/>
      <c r="D38" s="290"/>
      <c r="E38" s="290"/>
      <c r="F38" s="290"/>
      <c r="G38" s="290"/>
      <c r="H38" s="290"/>
      <c r="I38" s="291"/>
      <c r="J38" s="503"/>
      <c r="K38" s="503"/>
      <c r="L38" s="290"/>
      <c r="M38" s="290"/>
      <c r="N38" s="290"/>
      <c r="O38" s="290"/>
      <c r="P38" s="290"/>
      <c r="Q38" s="290"/>
      <c r="R38" s="290"/>
      <c r="S38" s="290"/>
      <c r="T38" s="290"/>
    </row>
    <row r="39" spans="1:20" ht="18.75">
      <c r="A39" s="268" t="s">
        <v>265</v>
      </c>
      <c r="B39" s="504" t="s">
        <v>266</v>
      </c>
      <c r="C39" s="505"/>
      <c r="D39" s="506" t="s">
        <v>198</v>
      </c>
      <c r="E39" s="507"/>
      <c r="F39" s="506" t="s">
        <v>199</v>
      </c>
      <c r="G39" s="507"/>
      <c r="H39" s="506" t="s">
        <v>200</v>
      </c>
      <c r="I39" s="507"/>
      <c r="J39" s="269" t="s">
        <v>201</v>
      </c>
      <c r="K39" s="505" t="s">
        <v>202</v>
      </c>
      <c r="L39" s="505"/>
      <c r="M39" s="497" t="s">
        <v>203</v>
      </c>
      <c r="N39" s="498"/>
      <c r="O39" s="505" t="s">
        <v>204</v>
      </c>
      <c r="P39" s="505"/>
      <c r="Q39" s="497" t="s">
        <v>205</v>
      </c>
      <c r="R39" s="498"/>
      <c r="S39" s="269" t="s">
        <v>206</v>
      </c>
      <c r="T39" s="499" t="s">
        <v>52</v>
      </c>
    </row>
    <row r="40" spans="1:20" ht="47.25">
      <c r="A40" s="273" t="s">
        <v>267</v>
      </c>
      <c r="B40" s="274" t="s">
        <v>268</v>
      </c>
      <c r="C40" s="274" t="s">
        <v>269</v>
      </c>
      <c r="D40" s="275" t="s">
        <v>270</v>
      </c>
      <c r="E40" s="275" t="s">
        <v>271</v>
      </c>
      <c r="F40" s="275" t="s">
        <v>272</v>
      </c>
      <c r="G40" s="275" t="s">
        <v>273</v>
      </c>
      <c r="H40" s="275" t="s">
        <v>274</v>
      </c>
      <c r="I40" s="275" t="s">
        <v>275</v>
      </c>
      <c r="J40" s="274" t="s">
        <v>276</v>
      </c>
      <c r="K40" s="274" t="s">
        <v>277</v>
      </c>
      <c r="L40" s="274" t="s">
        <v>278</v>
      </c>
      <c r="M40" s="274" t="s">
        <v>279</v>
      </c>
      <c r="N40" s="274" t="s">
        <v>280</v>
      </c>
      <c r="O40" s="274" t="s">
        <v>281</v>
      </c>
      <c r="P40" s="274" t="s">
        <v>282</v>
      </c>
      <c r="Q40" s="274" t="s">
        <v>283</v>
      </c>
      <c r="R40" s="275" t="s">
        <v>284</v>
      </c>
      <c r="S40" s="274" t="s">
        <v>285</v>
      </c>
      <c r="T40" s="500"/>
    </row>
    <row r="41" spans="1:20" ht="18.75">
      <c r="A41" s="277">
        <v>521000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</row>
    <row r="42" spans="1:20" ht="18.75">
      <c r="A42" s="278">
        <v>210100</v>
      </c>
      <c r="B42" s="274" t="s">
        <v>167</v>
      </c>
      <c r="C42" s="274" t="s">
        <v>195</v>
      </c>
      <c r="D42" s="274" t="s">
        <v>195</v>
      </c>
      <c r="E42" s="274" t="s">
        <v>195</v>
      </c>
      <c r="F42" s="274" t="s">
        <v>195</v>
      </c>
      <c r="G42" s="274" t="s">
        <v>195</v>
      </c>
      <c r="H42" s="274" t="s">
        <v>195</v>
      </c>
      <c r="I42" s="274" t="s">
        <v>195</v>
      </c>
      <c r="J42" s="274" t="s">
        <v>195</v>
      </c>
      <c r="K42" s="274" t="s">
        <v>195</v>
      </c>
      <c r="L42" s="274" t="s">
        <v>195</v>
      </c>
      <c r="M42" s="274" t="s">
        <v>195</v>
      </c>
      <c r="N42" s="274" t="s">
        <v>195</v>
      </c>
      <c r="O42" s="274" t="s">
        <v>195</v>
      </c>
      <c r="P42" s="274" t="s">
        <v>195</v>
      </c>
      <c r="Q42" s="274" t="s">
        <v>195</v>
      </c>
      <c r="R42" s="274" t="s">
        <v>195</v>
      </c>
      <c r="S42" s="274" t="s">
        <v>195</v>
      </c>
      <c r="T42" s="274" t="s">
        <v>167</v>
      </c>
    </row>
    <row r="43" spans="1:20" ht="18.75">
      <c r="A43" s="278">
        <v>210200</v>
      </c>
      <c r="B43" s="274" t="s">
        <v>195</v>
      </c>
      <c r="C43" s="274" t="s">
        <v>195</v>
      </c>
      <c r="D43" s="274" t="s">
        <v>195</v>
      </c>
      <c r="E43" s="274" t="s">
        <v>195</v>
      </c>
      <c r="F43" s="274" t="s">
        <v>195</v>
      </c>
      <c r="G43" s="274" t="s">
        <v>195</v>
      </c>
      <c r="H43" s="274" t="s">
        <v>195</v>
      </c>
      <c r="I43" s="274" t="s">
        <v>195</v>
      </c>
      <c r="J43" s="274" t="s">
        <v>195</v>
      </c>
      <c r="K43" s="274" t="s">
        <v>167</v>
      </c>
      <c r="L43" s="274" t="s">
        <v>195</v>
      </c>
      <c r="M43" s="274" t="s">
        <v>195</v>
      </c>
      <c r="N43" s="274" t="s">
        <v>195</v>
      </c>
      <c r="O43" s="274" t="s">
        <v>195</v>
      </c>
      <c r="P43" s="274" t="s">
        <v>195</v>
      </c>
      <c r="Q43" s="274" t="s">
        <v>195</v>
      </c>
      <c r="R43" s="274" t="s">
        <v>195</v>
      </c>
      <c r="S43" s="274" t="s">
        <v>195</v>
      </c>
      <c r="T43" s="274" t="s">
        <v>167</v>
      </c>
    </row>
    <row r="44" spans="1:20" ht="18.75">
      <c r="A44" s="278">
        <v>210300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195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195</v>
      </c>
      <c r="T44" s="274" t="s">
        <v>195</v>
      </c>
    </row>
    <row r="45" spans="1:20" ht="18.75">
      <c r="A45" s="278">
        <v>210400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  <c r="T45" s="274" t="s">
        <v>195</v>
      </c>
    </row>
    <row r="46" spans="1:20" ht="18.75">
      <c r="A46" s="278">
        <v>210600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  <c r="T46" s="274" t="s">
        <v>195</v>
      </c>
    </row>
    <row r="47" spans="1:20" ht="18.75">
      <c r="A47" s="279" t="s">
        <v>286</v>
      </c>
      <c r="B47" s="274" t="s">
        <v>167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195</v>
      </c>
      <c r="K47" s="274" t="s">
        <v>167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  <c r="T47" s="274" t="s">
        <v>167</v>
      </c>
    </row>
    <row r="48" spans="1:20" ht="19.5" thickBot="1">
      <c r="A48" s="280" t="s">
        <v>139</v>
      </c>
      <c r="B48" s="281" t="s">
        <v>167</v>
      </c>
      <c r="C48" s="281" t="s">
        <v>195</v>
      </c>
      <c r="D48" s="281" t="s">
        <v>195</v>
      </c>
      <c r="E48" s="281" t="s">
        <v>195</v>
      </c>
      <c r="F48" s="281" t="s">
        <v>195</v>
      </c>
      <c r="G48" s="281" t="s">
        <v>195</v>
      </c>
      <c r="H48" s="281" t="s">
        <v>195</v>
      </c>
      <c r="I48" s="281" t="s">
        <v>195</v>
      </c>
      <c r="J48" s="281" t="s">
        <v>195</v>
      </c>
      <c r="K48" s="281" t="s">
        <v>167</v>
      </c>
      <c r="L48" s="281" t="s">
        <v>195</v>
      </c>
      <c r="M48" s="281" t="s">
        <v>195</v>
      </c>
      <c r="N48" s="281" t="s">
        <v>195</v>
      </c>
      <c r="O48" s="281" t="s">
        <v>195</v>
      </c>
      <c r="P48" s="281" t="s">
        <v>195</v>
      </c>
      <c r="Q48" s="281" t="s">
        <v>195</v>
      </c>
      <c r="R48" s="281" t="s">
        <v>195</v>
      </c>
      <c r="S48" s="281" t="s">
        <v>195</v>
      </c>
      <c r="T48" s="281" t="s">
        <v>167</v>
      </c>
    </row>
    <row r="49" spans="1:20" ht="19.5" thickTop="1">
      <c r="A49" s="282">
        <v>522000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</row>
    <row r="50" spans="1:20" ht="18.75">
      <c r="A50" s="278">
        <v>220100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.75">
      <c r="A51" s="278">
        <v>220200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195</v>
      </c>
    </row>
    <row r="52" spans="1:20" ht="18.75">
      <c r="A52" s="278">
        <v>220300</v>
      </c>
      <c r="B52" s="274" t="s">
        <v>195</v>
      </c>
      <c r="C52" s="274" t="s">
        <v>195</v>
      </c>
      <c r="D52" s="274" t="s">
        <v>195</v>
      </c>
      <c r="E52" s="274" t="s">
        <v>195</v>
      </c>
      <c r="F52" s="274" t="s">
        <v>195</v>
      </c>
      <c r="G52" s="274" t="s">
        <v>195</v>
      </c>
      <c r="H52" s="274" t="s">
        <v>195</v>
      </c>
      <c r="I52" s="274" t="s">
        <v>195</v>
      </c>
      <c r="J52" s="274" t="s">
        <v>195</v>
      </c>
      <c r="K52" s="274" t="s">
        <v>195</v>
      </c>
      <c r="L52" s="274" t="s">
        <v>195</v>
      </c>
      <c r="M52" s="274" t="s">
        <v>195</v>
      </c>
      <c r="N52" s="274" t="s">
        <v>195</v>
      </c>
      <c r="O52" s="274" t="s">
        <v>195</v>
      </c>
      <c r="P52" s="274" t="s">
        <v>195</v>
      </c>
      <c r="Q52" s="274" t="s">
        <v>195</v>
      </c>
      <c r="R52" s="274" t="s">
        <v>195</v>
      </c>
      <c r="S52" s="274" t="s">
        <v>195</v>
      </c>
      <c r="T52" s="274" t="s">
        <v>195</v>
      </c>
    </row>
    <row r="53" spans="1:20" ht="18.75">
      <c r="A53" s="278">
        <v>220400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  <c r="T53" s="274" t="s">
        <v>195</v>
      </c>
    </row>
    <row r="54" spans="1:20" ht="18.75">
      <c r="A54" s="273">
        <v>220500</v>
      </c>
      <c r="B54" s="269" t="s">
        <v>167</v>
      </c>
      <c r="C54" s="269" t="s">
        <v>167</v>
      </c>
      <c r="D54" s="269" t="s">
        <v>167</v>
      </c>
      <c r="E54" s="269" t="s">
        <v>167</v>
      </c>
      <c r="F54" s="269" t="s">
        <v>167</v>
      </c>
      <c r="G54" s="269" t="s">
        <v>167</v>
      </c>
      <c r="H54" s="269" t="s">
        <v>167</v>
      </c>
      <c r="I54" s="269" t="s">
        <v>167</v>
      </c>
      <c r="J54" s="269" t="s">
        <v>167</v>
      </c>
      <c r="K54" s="269" t="s">
        <v>167</v>
      </c>
      <c r="L54" s="269" t="s">
        <v>167</v>
      </c>
      <c r="M54" s="269" t="s">
        <v>167</v>
      </c>
      <c r="N54" s="269" t="s">
        <v>167</v>
      </c>
      <c r="O54" s="269" t="s">
        <v>167</v>
      </c>
      <c r="P54" s="269" t="s">
        <v>167</v>
      </c>
      <c r="Q54" s="269" t="s">
        <v>167</v>
      </c>
      <c r="R54" s="269" t="s">
        <v>167</v>
      </c>
      <c r="S54" s="269" t="s">
        <v>167</v>
      </c>
      <c r="T54" s="269" t="s">
        <v>167</v>
      </c>
    </row>
    <row r="55" spans="1:20" ht="18.75">
      <c r="A55" s="278">
        <v>220600</v>
      </c>
      <c r="B55" s="274" t="s">
        <v>195</v>
      </c>
      <c r="C55" s="274" t="s">
        <v>195</v>
      </c>
      <c r="D55" s="274" t="s">
        <v>195</v>
      </c>
      <c r="E55" s="274" t="s">
        <v>195</v>
      </c>
      <c r="F55" s="274" t="s">
        <v>195</v>
      </c>
      <c r="G55" s="274" t="s">
        <v>195</v>
      </c>
      <c r="H55" s="274" t="s">
        <v>195</v>
      </c>
      <c r="I55" s="274" t="s">
        <v>195</v>
      </c>
      <c r="J55" s="274" t="s">
        <v>195</v>
      </c>
      <c r="K55" s="274" t="s">
        <v>195</v>
      </c>
      <c r="L55" s="274" t="s">
        <v>195</v>
      </c>
      <c r="M55" s="274" t="s">
        <v>195</v>
      </c>
      <c r="N55" s="274" t="s">
        <v>195</v>
      </c>
      <c r="O55" s="274" t="s">
        <v>195</v>
      </c>
      <c r="P55" s="274" t="s">
        <v>195</v>
      </c>
      <c r="Q55" s="274" t="s">
        <v>195</v>
      </c>
      <c r="R55" s="274" t="s">
        <v>195</v>
      </c>
      <c r="S55" s="274" t="s">
        <v>195</v>
      </c>
      <c r="T55" s="274" t="s">
        <v>195</v>
      </c>
    </row>
    <row r="56" spans="1:20" ht="18.75">
      <c r="A56" s="278">
        <v>220700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  <c r="T56" s="274" t="s">
        <v>195</v>
      </c>
    </row>
    <row r="57" spans="1:20" ht="18.75">
      <c r="A57" s="278" t="s">
        <v>286</v>
      </c>
      <c r="B57" s="274" t="s">
        <v>195</v>
      </c>
      <c r="C57" s="274" t="s">
        <v>195</v>
      </c>
      <c r="D57" s="274" t="s">
        <v>195</v>
      </c>
      <c r="E57" s="274" t="s">
        <v>195</v>
      </c>
      <c r="F57" s="274" t="s">
        <v>195</v>
      </c>
      <c r="G57" s="274" t="s">
        <v>195</v>
      </c>
      <c r="H57" s="274" t="s">
        <v>195</v>
      </c>
      <c r="I57" s="274" t="s">
        <v>195</v>
      </c>
      <c r="J57" s="274" t="s">
        <v>195</v>
      </c>
      <c r="K57" s="274" t="s">
        <v>195</v>
      </c>
      <c r="L57" s="274" t="s">
        <v>195</v>
      </c>
      <c r="M57" s="274" t="s">
        <v>195</v>
      </c>
      <c r="N57" s="274" t="s">
        <v>195</v>
      </c>
      <c r="O57" s="274" t="s">
        <v>195</v>
      </c>
      <c r="P57" s="274" t="s">
        <v>195</v>
      </c>
      <c r="Q57" s="274" t="s">
        <v>195</v>
      </c>
      <c r="R57" s="274" t="s">
        <v>195</v>
      </c>
      <c r="S57" s="274" t="s">
        <v>195</v>
      </c>
      <c r="T57" s="274" t="s">
        <v>195</v>
      </c>
    </row>
    <row r="58" spans="1:20" ht="19.5" thickBot="1">
      <c r="A58" s="284" t="s">
        <v>139</v>
      </c>
      <c r="B58" s="281" t="s">
        <v>195</v>
      </c>
      <c r="C58" s="281" t="s">
        <v>195</v>
      </c>
      <c r="D58" s="281" t="s">
        <v>195</v>
      </c>
      <c r="E58" s="281" t="s">
        <v>195</v>
      </c>
      <c r="F58" s="281" t="s">
        <v>195</v>
      </c>
      <c r="G58" s="281" t="s">
        <v>195</v>
      </c>
      <c r="H58" s="281" t="s">
        <v>195</v>
      </c>
      <c r="I58" s="281" t="s">
        <v>195</v>
      </c>
      <c r="J58" s="281" t="s">
        <v>195</v>
      </c>
      <c r="K58" s="281" t="s">
        <v>195</v>
      </c>
      <c r="L58" s="281" t="s">
        <v>195</v>
      </c>
      <c r="M58" s="281" t="s">
        <v>195</v>
      </c>
      <c r="N58" s="281" t="s">
        <v>195</v>
      </c>
      <c r="O58" s="281" t="s">
        <v>195</v>
      </c>
      <c r="P58" s="281" t="s">
        <v>195</v>
      </c>
      <c r="Q58" s="281" t="s">
        <v>195</v>
      </c>
      <c r="R58" s="281" t="s">
        <v>195</v>
      </c>
      <c r="S58" s="281" t="s">
        <v>195</v>
      </c>
      <c r="T58" s="281" t="s">
        <v>195</v>
      </c>
    </row>
    <row r="59" ht="19.5" thickTop="1"/>
  </sheetData>
  <sheetProtection/>
  <mergeCells count="23">
    <mergeCell ref="M5:N5"/>
    <mergeCell ref="M39:N39"/>
    <mergeCell ref="A1:T1"/>
    <mergeCell ref="A2:T2"/>
    <mergeCell ref="A3:T3"/>
    <mergeCell ref="A4:T4"/>
    <mergeCell ref="B5:C5"/>
    <mergeCell ref="D5:E5"/>
    <mergeCell ref="F5:G5"/>
    <mergeCell ref="H5:I5"/>
    <mergeCell ref="K5:L5"/>
    <mergeCell ref="J38:K38"/>
    <mergeCell ref="B39:C39"/>
    <mergeCell ref="D39:E39"/>
    <mergeCell ref="F39:G39"/>
    <mergeCell ref="H39:I39"/>
    <mergeCell ref="K39:L39"/>
    <mergeCell ref="O39:P39"/>
    <mergeCell ref="Q39:R39"/>
    <mergeCell ref="T39:T40"/>
    <mergeCell ref="O5:P5"/>
    <mergeCell ref="Q5:R5"/>
    <mergeCell ref="T5:T6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K13" sqref="K13"/>
    </sheetView>
  </sheetViews>
  <sheetFormatPr defaultColWidth="9.140625" defaultRowHeight="21.75"/>
  <cols>
    <col min="1" max="1" width="9.00390625" style="357" customWidth="1"/>
    <col min="2" max="2" width="10.57421875" style="81" customWidth="1"/>
    <col min="3" max="3" width="9.421875" style="81" customWidth="1"/>
    <col min="4" max="4" width="4.7109375" style="81" customWidth="1"/>
    <col min="5" max="5" width="8.57421875" style="81" customWidth="1"/>
    <col min="6" max="6" width="10.00390625" style="81" customWidth="1"/>
    <col min="7" max="7" width="4.57421875" style="81" customWidth="1"/>
    <col min="8" max="8" width="4.7109375" style="81" customWidth="1"/>
    <col min="9" max="9" width="4.57421875" style="81" customWidth="1"/>
    <col min="10" max="10" width="4.421875" style="81" customWidth="1"/>
    <col min="11" max="11" width="8.57421875" style="81" customWidth="1"/>
    <col min="12" max="12" width="8.7109375" style="81" customWidth="1"/>
    <col min="13" max="13" width="8.57421875" style="81" customWidth="1"/>
    <col min="14" max="14" width="5.00390625" style="81" customWidth="1"/>
    <col min="15" max="15" width="9.7109375" style="81" customWidth="1"/>
    <col min="16" max="16" width="9.140625" style="81" customWidth="1"/>
    <col min="17" max="18" width="9.28125" style="81" customWidth="1"/>
    <col min="19" max="20" width="4.421875" style="81" customWidth="1"/>
    <col min="21" max="21" width="10.7109375" style="81" customWidth="1"/>
    <col min="22" max="16384" width="9.140625" style="81" customWidth="1"/>
  </cols>
  <sheetData>
    <row r="1" spans="1:21" ht="51.75">
      <c r="A1" s="294" t="s">
        <v>265</v>
      </c>
      <c r="B1" s="517" t="s">
        <v>266</v>
      </c>
      <c r="C1" s="520"/>
      <c r="D1" s="520" t="s">
        <v>198</v>
      </c>
      <c r="E1" s="520"/>
      <c r="F1" s="516" t="s">
        <v>199</v>
      </c>
      <c r="G1" s="517"/>
      <c r="H1" s="520" t="s">
        <v>200</v>
      </c>
      <c r="I1" s="520"/>
      <c r="J1" s="359" t="s">
        <v>201</v>
      </c>
      <c r="K1" s="516" t="s">
        <v>202</v>
      </c>
      <c r="L1" s="521"/>
      <c r="M1" s="517"/>
      <c r="N1" s="518" t="s">
        <v>203</v>
      </c>
      <c r="O1" s="519"/>
      <c r="P1" s="516" t="s">
        <v>204</v>
      </c>
      <c r="Q1" s="517"/>
      <c r="R1" s="518" t="s">
        <v>205</v>
      </c>
      <c r="S1" s="519"/>
      <c r="T1" s="306" t="s">
        <v>206</v>
      </c>
      <c r="U1" s="509" t="s">
        <v>52</v>
      </c>
    </row>
    <row r="2" spans="1:21" ht="27.75" customHeight="1">
      <c r="A2" s="273" t="s">
        <v>288</v>
      </c>
      <c r="B2" s="359" t="s">
        <v>268</v>
      </c>
      <c r="C2" s="359" t="s">
        <v>269</v>
      </c>
      <c r="D2" s="359" t="s">
        <v>270</v>
      </c>
      <c r="E2" s="359" t="s">
        <v>271</v>
      </c>
      <c r="F2" s="360" t="s">
        <v>273</v>
      </c>
      <c r="G2" s="360" t="s">
        <v>293</v>
      </c>
      <c r="H2" s="359" t="s">
        <v>274</v>
      </c>
      <c r="I2" s="359" t="s">
        <v>275</v>
      </c>
      <c r="J2" s="359" t="s">
        <v>276</v>
      </c>
      <c r="K2" s="359" t="s">
        <v>277</v>
      </c>
      <c r="L2" s="359" t="s">
        <v>278</v>
      </c>
      <c r="M2" s="359" t="s">
        <v>314</v>
      </c>
      <c r="N2" s="306" t="s">
        <v>279</v>
      </c>
      <c r="O2" s="306" t="s">
        <v>280</v>
      </c>
      <c r="P2" s="359" t="s">
        <v>281</v>
      </c>
      <c r="Q2" s="359" t="s">
        <v>282</v>
      </c>
      <c r="R2" s="306" t="s">
        <v>283</v>
      </c>
      <c r="S2" s="359" t="s">
        <v>284</v>
      </c>
      <c r="T2" s="306" t="s">
        <v>285</v>
      </c>
      <c r="U2" s="510"/>
    </row>
    <row r="3" spans="1:21" ht="18.75">
      <c r="A3" s="277">
        <v>531000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4"/>
      <c r="U3" s="278"/>
    </row>
    <row r="4" spans="1:21" ht="18.75">
      <c r="A4" s="278">
        <v>310100</v>
      </c>
      <c r="B4" s="274">
        <v>112200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96">
        <v>43800</v>
      </c>
      <c r="L4" s="278" t="s">
        <v>195</v>
      </c>
      <c r="M4" s="278"/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>
        <f aca="true" t="shared" si="0" ref="U4:U10">SUM(B4:T4)</f>
        <v>156000</v>
      </c>
    </row>
    <row r="5" spans="1:21" ht="18.75">
      <c r="A5" s="278">
        <v>310200</v>
      </c>
      <c r="B5" s="274" t="s">
        <v>195</v>
      </c>
      <c r="C5" s="297" t="s">
        <v>167</v>
      </c>
      <c r="D5" s="297" t="s">
        <v>167</v>
      </c>
      <c r="E5" s="297" t="s">
        <v>167</v>
      </c>
      <c r="F5" s="297" t="s">
        <v>167</v>
      </c>
      <c r="G5" s="297" t="s">
        <v>167</v>
      </c>
      <c r="H5" s="297" t="s">
        <v>167</v>
      </c>
      <c r="I5" s="297" t="s">
        <v>167</v>
      </c>
      <c r="J5" s="297" t="s">
        <v>167</v>
      </c>
      <c r="K5" s="297" t="s">
        <v>195</v>
      </c>
      <c r="L5" s="297" t="s">
        <v>167</v>
      </c>
      <c r="M5" s="297"/>
      <c r="N5" s="297" t="s">
        <v>167</v>
      </c>
      <c r="O5" s="297" t="s">
        <v>167</v>
      </c>
      <c r="P5" s="297" t="s">
        <v>167</v>
      </c>
      <c r="Q5" s="278" t="s">
        <v>195</v>
      </c>
      <c r="R5" s="278" t="s">
        <v>195</v>
      </c>
      <c r="S5" s="278" t="s">
        <v>195</v>
      </c>
      <c r="T5" s="274" t="s">
        <v>195</v>
      </c>
      <c r="U5" s="274">
        <f t="shared" si="0"/>
        <v>0</v>
      </c>
    </row>
    <row r="6" spans="1:21" ht="18.75">
      <c r="A6" s="278">
        <v>310300</v>
      </c>
      <c r="B6" s="274">
        <v>2440</v>
      </c>
      <c r="C6" s="274">
        <v>3000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4">
        <v>15000</v>
      </c>
      <c r="L6" s="278" t="s">
        <v>195</v>
      </c>
      <c r="M6" s="278"/>
      <c r="N6" s="278" t="s">
        <v>195</v>
      </c>
      <c r="O6" s="297" t="s">
        <v>167</v>
      </c>
      <c r="P6" s="278" t="s">
        <v>195</v>
      </c>
      <c r="Q6" s="278" t="s">
        <v>195</v>
      </c>
      <c r="R6" s="278" t="s">
        <v>195</v>
      </c>
      <c r="S6" s="278" t="s">
        <v>195</v>
      </c>
      <c r="T6" s="274" t="s">
        <v>195</v>
      </c>
      <c r="U6" s="274">
        <f t="shared" si="0"/>
        <v>20440</v>
      </c>
    </row>
    <row r="7" spans="1:21" ht="18.75">
      <c r="A7" s="278">
        <v>310400</v>
      </c>
      <c r="B7" s="274">
        <v>54500</v>
      </c>
      <c r="C7" s="274">
        <v>5550</v>
      </c>
      <c r="D7" s="274" t="s">
        <v>167</v>
      </c>
      <c r="E7" s="274" t="s">
        <v>167</v>
      </c>
      <c r="F7" s="274" t="s">
        <v>167</v>
      </c>
      <c r="G7" s="274" t="s">
        <v>167</v>
      </c>
      <c r="H7" s="274" t="s">
        <v>167</v>
      </c>
      <c r="I7" s="274" t="s">
        <v>167</v>
      </c>
      <c r="J7" s="274" t="s">
        <v>167</v>
      </c>
      <c r="K7" s="274">
        <v>6550</v>
      </c>
      <c r="L7" s="278" t="s">
        <v>195</v>
      </c>
      <c r="M7" s="278"/>
      <c r="N7" s="278" t="s">
        <v>195</v>
      </c>
      <c r="O7" s="297" t="s">
        <v>167</v>
      </c>
      <c r="P7" s="278" t="s">
        <v>195</v>
      </c>
      <c r="Q7" s="278" t="s">
        <v>195</v>
      </c>
      <c r="R7" s="278" t="s">
        <v>195</v>
      </c>
      <c r="S7" s="278" t="s">
        <v>195</v>
      </c>
      <c r="T7" s="274" t="s">
        <v>195</v>
      </c>
      <c r="U7" s="274">
        <f t="shared" si="0"/>
        <v>66600</v>
      </c>
    </row>
    <row r="8" spans="1:21" ht="18.75">
      <c r="A8" s="278">
        <v>310500</v>
      </c>
      <c r="B8" s="274">
        <v>29910</v>
      </c>
      <c r="C8" s="296">
        <v>1000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4">
        <v>5000</v>
      </c>
      <c r="L8" s="278" t="s">
        <v>195</v>
      </c>
      <c r="M8" s="278"/>
      <c r="N8" s="278" t="s">
        <v>195</v>
      </c>
      <c r="O8" s="297" t="s">
        <v>167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 t="s">
        <v>195</v>
      </c>
      <c r="U8" s="274">
        <f t="shared" si="0"/>
        <v>35910</v>
      </c>
    </row>
    <row r="9" spans="1:21" ht="18.75">
      <c r="A9" s="278">
        <v>310700</v>
      </c>
      <c r="B9" s="274" t="s">
        <v>167</v>
      </c>
      <c r="C9" s="274" t="s">
        <v>167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8" t="s">
        <v>195</v>
      </c>
      <c r="K9" s="274" t="s">
        <v>195</v>
      </c>
      <c r="L9" s="278" t="s">
        <v>195</v>
      </c>
      <c r="M9" s="278"/>
      <c r="N9" s="278" t="s">
        <v>195</v>
      </c>
      <c r="O9" s="297" t="s">
        <v>167</v>
      </c>
      <c r="P9" s="278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>
        <f t="shared" si="0"/>
        <v>0</v>
      </c>
    </row>
    <row r="10" spans="1:21" ht="18.75" customHeight="1" thickBot="1">
      <c r="A10" s="284" t="s">
        <v>286</v>
      </c>
      <c r="B10" s="381">
        <f>SUM(B4:B9)</f>
        <v>199050</v>
      </c>
      <c r="C10" s="381">
        <f>SUM(C4:C9)</f>
        <v>9550</v>
      </c>
      <c r="D10" s="364" t="s">
        <v>195</v>
      </c>
      <c r="E10" s="364" t="s">
        <v>195</v>
      </c>
      <c r="F10" s="364" t="s">
        <v>195</v>
      </c>
      <c r="G10" s="364" t="s">
        <v>195</v>
      </c>
      <c r="H10" s="364" t="s">
        <v>195</v>
      </c>
      <c r="I10" s="364" t="s">
        <v>195</v>
      </c>
      <c r="J10" s="364" t="s">
        <v>195</v>
      </c>
      <c r="K10" s="381">
        <f>SUM(K4:K9)</f>
        <v>70350</v>
      </c>
      <c r="L10" s="366" t="s">
        <v>195</v>
      </c>
      <c r="M10" s="366"/>
      <c r="N10" s="366" t="s">
        <v>195</v>
      </c>
      <c r="O10" s="367" t="s">
        <v>167</v>
      </c>
      <c r="P10" s="366" t="s">
        <v>195</v>
      </c>
      <c r="Q10" s="366" t="s">
        <v>195</v>
      </c>
      <c r="R10" s="366" t="s">
        <v>195</v>
      </c>
      <c r="S10" s="366" t="s">
        <v>195</v>
      </c>
      <c r="T10" s="364" t="s">
        <v>195</v>
      </c>
      <c r="U10" s="364">
        <f t="shared" si="0"/>
        <v>278950</v>
      </c>
    </row>
    <row r="11" spans="1:21" ht="19.5" thickTop="1">
      <c r="A11" s="282">
        <v>532000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68"/>
      <c r="T11" s="301" t="s">
        <v>195</v>
      </c>
      <c r="U11" s="268"/>
    </row>
    <row r="12" spans="1:21" ht="18.75" customHeight="1">
      <c r="A12" s="278">
        <v>320100</v>
      </c>
      <c r="B12" s="274">
        <v>128242</v>
      </c>
      <c r="C12" s="274">
        <v>4816</v>
      </c>
      <c r="D12" s="274" t="s">
        <v>195</v>
      </c>
      <c r="E12" s="274" t="s">
        <v>195</v>
      </c>
      <c r="F12" s="278" t="s">
        <v>195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98" t="s">
        <v>195</v>
      </c>
      <c r="L12" s="278" t="s">
        <v>195</v>
      </c>
      <c r="M12" s="278"/>
      <c r="N12" s="302" t="s">
        <v>195</v>
      </c>
      <c r="O12" s="302" t="s">
        <v>195</v>
      </c>
      <c r="P12" s="278" t="s">
        <v>195</v>
      </c>
      <c r="Q12" s="278" t="s">
        <v>167</v>
      </c>
      <c r="R12" s="278" t="s">
        <v>195</v>
      </c>
      <c r="S12" s="278" t="s">
        <v>195</v>
      </c>
      <c r="T12" s="274" t="s">
        <v>195</v>
      </c>
      <c r="U12" s="338">
        <f>SUM(B12:T12)</f>
        <v>133058</v>
      </c>
    </row>
    <row r="13" spans="1:21" ht="18.75" customHeight="1">
      <c r="A13" s="278">
        <v>320200</v>
      </c>
      <c r="B13" s="274">
        <v>23000</v>
      </c>
      <c r="C13" s="274" t="s">
        <v>195</v>
      </c>
      <c r="D13" s="274" t="s">
        <v>195</v>
      </c>
      <c r="E13" s="274" t="s">
        <v>195</v>
      </c>
      <c r="F13" s="278" t="s">
        <v>195</v>
      </c>
      <c r="G13" s="278" t="s">
        <v>195</v>
      </c>
      <c r="H13" s="278" t="s">
        <v>195</v>
      </c>
      <c r="I13" s="278" t="s">
        <v>195</v>
      </c>
      <c r="J13" s="299" t="s">
        <v>195</v>
      </c>
      <c r="K13" s="274" t="s">
        <v>195</v>
      </c>
      <c r="L13" s="303" t="s">
        <v>195</v>
      </c>
      <c r="M13" s="303"/>
      <c r="N13" s="278" t="s">
        <v>195</v>
      </c>
      <c r="O13" s="302" t="s">
        <v>195</v>
      </c>
      <c r="P13" s="278" t="s">
        <v>195</v>
      </c>
      <c r="Q13" s="278" t="s">
        <v>167</v>
      </c>
      <c r="R13" s="278" t="s">
        <v>195</v>
      </c>
      <c r="S13" s="273" t="s">
        <v>195</v>
      </c>
      <c r="T13" s="269" t="s">
        <v>167</v>
      </c>
      <c r="U13" s="338">
        <f>SUM(B13:T13)</f>
        <v>23000</v>
      </c>
    </row>
    <row r="14" spans="1:21" ht="18.75" customHeight="1">
      <c r="A14" s="278">
        <v>320300</v>
      </c>
      <c r="B14" s="304">
        <v>216068</v>
      </c>
      <c r="C14" s="274">
        <v>103928</v>
      </c>
      <c r="D14" s="274" t="s">
        <v>195</v>
      </c>
      <c r="E14" s="274">
        <v>184420</v>
      </c>
      <c r="F14" s="274">
        <v>36400</v>
      </c>
      <c r="G14" s="339" t="s">
        <v>195</v>
      </c>
      <c r="H14" s="278" t="s">
        <v>195</v>
      </c>
      <c r="I14" s="278" t="s">
        <v>195</v>
      </c>
      <c r="J14" s="302" t="s">
        <v>195</v>
      </c>
      <c r="K14" s="269">
        <v>50000</v>
      </c>
      <c r="L14" s="278" t="s">
        <v>195</v>
      </c>
      <c r="M14" s="274">
        <v>600</v>
      </c>
      <c r="N14" s="302" t="s">
        <v>195</v>
      </c>
      <c r="O14" s="302">
        <v>134000</v>
      </c>
      <c r="P14" s="274">
        <v>95680</v>
      </c>
      <c r="Q14" s="302">
        <v>60350</v>
      </c>
      <c r="R14" s="278"/>
      <c r="S14" s="278" t="s">
        <v>195</v>
      </c>
      <c r="T14" s="274" t="s">
        <v>195</v>
      </c>
      <c r="U14" s="338">
        <f>SUM(B14:T14)</f>
        <v>881446</v>
      </c>
    </row>
    <row r="15" spans="1:21" ht="18.75">
      <c r="A15" s="278">
        <v>320400</v>
      </c>
      <c r="B15" s="274">
        <v>2086.77</v>
      </c>
      <c r="C15" s="274">
        <v>8600</v>
      </c>
      <c r="D15" s="274" t="s">
        <v>195</v>
      </c>
      <c r="E15" s="274" t="s">
        <v>167</v>
      </c>
      <c r="F15" s="274" t="s">
        <v>167</v>
      </c>
      <c r="G15" s="274" t="s">
        <v>167</v>
      </c>
      <c r="H15" s="278" t="s">
        <v>195</v>
      </c>
      <c r="I15" s="278" t="s">
        <v>195</v>
      </c>
      <c r="J15" s="274" t="s">
        <v>167</v>
      </c>
      <c r="K15" s="274">
        <v>30</v>
      </c>
      <c r="L15" s="278" t="s">
        <v>195</v>
      </c>
      <c r="M15" s="278"/>
      <c r="N15" s="302" t="s">
        <v>195</v>
      </c>
      <c r="O15" s="302" t="s">
        <v>195</v>
      </c>
      <c r="P15" s="306" t="s">
        <v>167</v>
      </c>
      <c r="Q15" s="307" t="s">
        <v>167</v>
      </c>
      <c r="R15" s="278" t="s">
        <v>195</v>
      </c>
      <c r="S15" s="308" t="s">
        <v>195</v>
      </c>
      <c r="T15" s="274" t="s">
        <v>195</v>
      </c>
      <c r="U15" s="338">
        <f>SUM(B15:T15)</f>
        <v>10716.77</v>
      </c>
    </row>
    <row r="16" spans="1:21" ht="18.75" customHeight="1" thickBot="1">
      <c r="A16" s="284" t="s">
        <v>286</v>
      </c>
      <c r="B16" s="381">
        <f>SUM(B12:B15)</f>
        <v>369396.77</v>
      </c>
      <c r="C16" s="381">
        <f>SUM(C12:C15)</f>
        <v>117344</v>
      </c>
      <c r="D16" s="364" t="s">
        <v>195</v>
      </c>
      <c r="E16" s="381">
        <f>SUM(E12:E15)</f>
        <v>184420</v>
      </c>
      <c r="F16" s="381">
        <f>SUM(F12:F15)</f>
        <v>36400</v>
      </c>
      <c r="G16" s="364" t="s">
        <v>195</v>
      </c>
      <c r="H16" s="364" t="s">
        <v>195</v>
      </c>
      <c r="I16" s="364" t="s">
        <v>195</v>
      </c>
      <c r="J16" s="364"/>
      <c r="K16" s="381">
        <f>SUM(K12:K15)</f>
        <v>50030</v>
      </c>
      <c r="L16" s="364" t="s">
        <v>195</v>
      </c>
      <c r="M16" s="381">
        <f>SUM(M12:M15)</f>
        <v>600</v>
      </c>
      <c r="N16" s="364" t="s">
        <v>195</v>
      </c>
      <c r="O16" s="381">
        <f>SUM(O14:O15)</f>
        <v>134000</v>
      </c>
      <c r="P16" s="381">
        <f>SUM(P12:P15)</f>
        <v>95680</v>
      </c>
      <c r="Q16" s="381">
        <f>SUM(Q12:Q15)</f>
        <v>60350</v>
      </c>
      <c r="R16" s="366" t="s">
        <v>195</v>
      </c>
      <c r="S16" s="368" t="s">
        <v>195</v>
      </c>
      <c r="T16" s="364" t="s">
        <v>195</v>
      </c>
      <c r="U16" s="369">
        <f>SUM(B16:T16)</f>
        <v>1048220.77</v>
      </c>
    </row>
    <row r="17" spans="1:21" ht="19.5" thickTop="1">
      <c r="A17" s="282">
        <v>533000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69"/>
      <c r="L17" s="273"/>
      <c r="M17" s="273"/>
      <c r="N17" s="273"/>
      <c r="O17" s="273"/>
      <c r="P17" s="293" t="s">
        <v>196</v>
      </c>
      <c r="Q17" s="273"/>
      <c r="R17" s="273"/>
      <c r="S17" s="273"/>
      <c r="T17" s="273"/>
      <c r="U17" s="273"/>
    </row>
    <row r="18" spans="1:21" ht="18.75">
      <c r="A18" s="278">
        <v>330100</v>
      </c>
      <c r="B18" s="274">
        <v>70936</v>
      </c>
      <c r="C18" s="274">
        <v>5364.6</v>
      </c>
      <c r="D18" s="274" t="s">
        <v>195</v>
      </c>
      <c r="E18" s="274" t="s">
        <v>195</v>
      </c>
      <c r="F18" s="278" t="s">
        <v>195</v>
      </c>
      <c r="G18" s="278" t="s">
        <v>195</v>
      </c>
      <c r="H18" s="278" t="s">
        <v>195</v>
      </c>
      <c r="I18" s="278" t="s">
        <v>195</v>
      </c>
      <c r="J18" s="278" t="s">
        <v>195</v>
      </c>
      <c r="K18" s="274">
        <v>15994</v>
      </c>
      <c r="L18" s="274" t="s">
        <v>167</v>
      </c>
      <c r="M18" s="274"/>
      <c r="N18" s="278" t="s">
        <v>195</v>
      </c>
      <c r="O18" s="278" t="s">
        <v>195</v>
      </c>
      <c r="P18" s="278" t="s">
        <v>195</v>
      </c>
      <c r="Q18" s="278" t="s">
        <v>195</v>
      </c>
      <c r="R18" s="278" t="s">
        <v>195</v>
      </c>
      <c r="S18" s="278" t="s">
        <v>195</v>
      </c>
      <c r="T18" s="278" t="s">
        <v>195</v>
      </c>
      <c r="U18" s="274">
        <f>SUM(B18:T18)</f>
        <v>92294.6</v>
      </c>
    </row>
    <row r="19" spans="1:21" ht="18.75" customHeight="1">
      <c r="A19" s="278">
        <v>330200</v>
      </c>
      <c r="B19" s="274" t="s">
        <v>195</v>
      </c>
      <c r="C19" s="274" t="s">
        <v>195</v>
      </c>
      <c r="D19" s="274" t="s">
        <v>195</v>
      </c>
      <c r="E19" s="274" t="s">
        <v>195</v>
      </c>
      <c r="F19" s="278" t="s">
        <v>167</v>
      </c>
      <c r="G19" s="278" t="s">
        <v>167</v>
      </c>
      <c r="H19" s="278" t="s">
        <v>195</v>
      </c>
      <c r="I19" s="278" t="s">
        <v>195</v>
      </c>
      <c r="J19" s="278" t="s">
        <v>167</v>
      </c>
      <c r="K19" s="274" t="s">
        <v>195</v>
      </c>
      <c r="L19" s="274">
        <v>43295</v>
      </c>
      <c r="M19" s="274"/>
      <c r="N19" s="278" t="s">
        <v>195</v>
      </c>
      <c r="O19" s="278" t="s">
        <v>195</v>
      </c>
      <c r="P19" s="278" t="s">
        <v>195</v>
      </c>
      <c r="Q19" s="278" t="s">
        <v>195</v>
      </c>
      <c r="R19" s="278" t="s">
        <v>167</v>
      </c>
      <c r="S19" s="278" t="s">
        <v>195</v>
      </c>
      <c r="T19" s="278" t="s">
        <v>195</v>
      </c>
      <c r="U19" s="274">
        <f aca="true" t="shared" si="1" ref="U19:U28">SUM(B19:T19)</f>
        <v>43295</v>
      </c>
    </row>
    <row r="20" spans="1:21" ht="18.75">
      <c r="A20" s="278">
        <v>330300</v>
      </c>
      <c r="B20" s="274">
        <v>11698</v>
      </c>
      <c r="C20" s="278" t="s">
        <v>195</v>
      </c>
      <c r="D20" s="274" t="s">
        <v>195</v>
      </c>
      <c r="E20" s="274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8" t="s">
        <v>195</v>
      </c>
      <c r="M20" s="333">
        <v>120</v>
      </c>
      <c r="N20" s="278" t="s">
        <v>195</v>
      </c>
      <c r="O20" s="278" t="s">
        <v>195</v>
      </c>
      <c r="P20" s="278" t="s">
        <v>195</v>
      </c>
      <c r="Q20" s="278" t="s">
        <v>195</v>
      </c>
      <c r="R20" s="278" t="s">
        <v>195</v>
      </c>
      <c r="S20" s="278" t="s">
        <v>195</v>
      </c>
      <c r="T20" s="278" t="s">
        <v>195</v>
      </c>
      <c r="U20" s="274">
        <f t="shared" si="1"/>
        <v>11818</v>
      </c>
    </row>
    <row r="21" spans="1:21" ht="18.75" customHeight="1">
      <c r="A21" s="278">
        <v>330400</v>
      </c>
      <c r="B21" s="274" t="s">
        <v>167</v>
      </c>
      <c r="C21" s="278" t="s">
        <v>195</v>
      </c>
      <c r="D21" s="274" t="s">
        <v>195</v>
      </c>
      <c r="E21" s="274" t="s">
        <v>195</v>
      </c>
      <c r="F21" s="274">
        <v>66834.7</v>
      </c>
      <c r="G21" s="302" t="s">
        <v>195</v>
      </c>
      <c r="H21" s="278" t="s">
        <v>195</v>
      </c>
      <c r="I21" s="278" t="s">
        <v>195</v>
      </c>
      <c r="J21" s="278" t="s">
        <v>195</v>
      </c>
      <c r="K21" s="278" t="s">
        <v>195</v>
      </c>
      <c r="L21" s="278" t="s">
        <v>195</v>
      </c>
      <c r="M21" s="278"/>
      <c r="N21" s="278" t="s">
        <v>195</v>
      </c>
      <c r="O21" s="278" t="s">
        <v>195</v>
      </c>
      <c r="P21" s="278" t="s">
        <v>195</v>
      </c>
      <c r="Q21" s="278" t="s">
        <v>195</v>
      </c>
      <c r="R21" s="278" t="s">
        <v>195</v>
      </c>
      <c r="S21" s="278" t="s">
        <v>195</v>
      </c>
      <c r="T21" s="278" t="s">
        <v>195</v>
      </c>
      <c r="U21" s="274">
        <f t="shared" si="1"/>
        <v>66834.7</v>
      </c>
    </row>
    <row r="22" spans="1:21" ht="18.75">
      <c r="A22" s="278">
        <v>330500</v>
      </c>
      <c r="B22" s="274" t="s">
        <v>167</v>
      </c>
      <c r="C22" s="278" t="s">
        <v>195</v>
      </c>
      <c r="D22" s="274" t="s">
        <v>195</v>
      </c>
      <c r="E22" s="274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8" t="s">
        <v>195</v>
      </c>
      <c r="L22" s="278" t="s">
        <v>195</v>
      </c>
      <c r="M22" s="278"/>
      <c r="N22" s="274" t="s">
        <v>195</v>
      </c>
      <c r="O22" s="278" t="s">
        <v>195</v>
      </c>
      <c r="P22" s="278" t="s">
        <v>195</v>
      </c>
      <c r="Q22" s="278" t="s">
        <v>195</v>
      </c>
      <c r="R22" s="274" t="s">
        <v>167</v>
      </c>
      <c r="S22" s="278" t="s">
        <v>195</v>
      </c>
      <c r="T22" s="278" t="s">
        <v>195</v>
      </c>
      <c r="U22" s="274">
        <f t="shared" si="1"/>
        <v>0</v>
      </c>
    </row>
    <row r="23" spans="1:21" ht="18.75" customHeight="1">
      <c r="A23" s="278">
        <v>330600</v>
      </c>
      <c r="B23" s="274" t="s">
        <v>195</v>
      </c>
      <c r="C23" s="274" t="s">
        <v>195</v>
      </c>
      <c r="D23" s="274" t="s">
        <v>195</v>
      </c>
      <c r="E23" s="274" t="s">
        <v>195</v>
      </c>
      <c r="F23" s="274" t="s">
        <v>195</v>
      </c>
      <c r="G23" s="274" t="s">
        <v>195</v>
      </c>
      <c r="H23" s="278" t="s">
        <v>195</v>
      </c>
      <c r="I23" s="278" t="s">
        <v>195</v>
      </c>
      <c r="J23" s="274" t="s">
        <v>195</v>
      </c>
      <c r="K23" s="274" t="s">
        <v>195</v>
      </c>
      <c r="L23" s="274">
        <v>1637.2</v>
      </c>
      <c r="M23" s="274"/>
      <c r="N23" s="274" t="s">
        <v>195</v>
      </c>
      <c r="O23" s="278" t="s">
        <v>195</v>
      </c>
      <c r="P23" s="274" t="s">
        <v>195</v>
      </c>
      <c r="Q23" s="278" t="s">
        <v>195</v>
      </c>
      <c r="R23" s="278" t="s">
        <v>195</v>
      </c>
      <c r="S23" s="278" t="s">
        <v>195</v>
      </c>
      <c r="T23" s="278" t="s">
        <v>195</v>
      </c>
      <c r="U23" s="274">
        <f t="shared" si="1"/>
        <v>1637.2</v>
      </c>
    </row>
    <row r="24" spans="1:21" ht="18.75">
      <c r="A24" s="278">
        <v>330800</v>
      </c>
      <c r="B24" s="274">
        <v>69300</v>
      </c>
      <c r="C24" s="278" t="s">
        <v>195</v>
      </c>
      <c r="D24" s="274" t="s">
        <v>195</v>
      </c>
      <c r="E24" s="274" t="s">
        <v>195</v>
      </c>
      <c r="F24" s="278" t="s">
        <v>195</v>
      </c>
      <c r="G24" s="278" t="s">
        <v>195</v>
      </c>
      <c r="H24" s="278" t="s">
        <v>195</v>
      </c>
      <c r="I24" s="274" t="s">
        <v>167</v>
      </c>
      <c r="J24" s="278"/>
      <c r="K24" s="278" t="s">
        <v>195</v>
      </c>
      <c r="L24" s="278" t="s">
        <v>195</v>
      </c>
      <c r="M24" s="278"/>
      <c r="N24" s="278" t="s">
        <v>195</v>
      </c>
      <c r="O24" s="278" t="s">
        <v>195</v>
      </c>
      <c r="P24" s="274" t="s">
        <v>195</v>
      </c>
      <c r="Q24" s="278" t="s">
        <v>195</v>
      </c>
      <c r="R24" s="302">
        <f>54634+3810</f>
        <v>58444</v>
      </c>
      <c r="S24" s="278" t="s">
        <v>195</v>
      </c>
      <c r="T24" s="278" t="s">
        <v>195</v>
      </c>
      <c r="U24" s="274">
        <f t="shared" si="1"/>
        <v>127744</v>
      </c>
    </row>
    <row r="25" spans="1:21" ht="18.75">
      <c r="A25" s="278">
        <v>330900</v>
      </c>
      <c r="B25" s="274" t="s">
        <v>195</v>
      </c>
      <c r="C25" s="274" t="s">
        <v>195</v>
      </c>
      <c r="D25" s="274" t="s">
        <v>195</v>
      </c>
      <c r="E25" s="274" t="s">
        <v>195</v>
      </c>
      <c r="F25" s="274" t="s">
        <v>195</v>
      </c>
      <c r="G25" s="274" t="s">
        <v>195</v>
      </c>
      <c r="H25" s="278" t="s">
        <v>195</v>
      </c>
      <c r="I25" s="302" t="s">
        <v>195</v>
      </c>
      <c r="J25" s="274" t="s">
        <v>195</v>
      </c>
      <c r="K25" s="274" t="s">
        <v>195</v>
      </c>
      <c r="L25" s="274">
        <v>450</v>
      </c>
      <c r="M25" s="274"/>
      <c r="N25" s="274" t="s">
        <v>195</v>
      </c>
      <c r="O25" s="278" t="s">
        <v>195</v>
      </c>
      <c r="P25" s="274" t="s">
        <v>167</v>
      </c>
      <c r="Q25" s="274" t="s">
        <v>195</v>
      </c>
      <c r="R25" s="274" t="s">
        <v>195</v>
      </c>
      <c r="S25" s="274" t="s">
        <v>195</v>
      </c>
      <c r="T25" s="278" t="s">
        <v>195</v>
      </c>
      <c r="U25" s="274">
        <f t="shared" si="1"/>
        <v>450</v>
      </c>
    </row>
    <row r="26" spans="1:21" ht="18.75">
      <c r="A26" s="278">
        <v>331100</v>
      </c>
      <c r="B26" s="274" t="s">
        <v>195</v>
      </c>
      <c r="C26" s="274"/>
      <c r="D26" s="274" t="s">
        <v>195</v>
      </c>
      <c r="E26" s="274" t="s">
        <v>195</v>
      </c>
      <c r="F26" s="278" t="s">
        <v>195</v>
      </c>
      <c r="G26" s="278" t="s">
        <v>195</v>
      </c>
      <c r="H26" s="278" t="s">
        <v>195</v>
      </c>
      <c r="I26" s="278" t="s">
        <v>195</v>
      </c>
      <c r="J26" s="278" t="s">
        <v>195</v>
      </c>
      <c r="K26" s="274" t="s">
        <v>195</v>
      </c>
      <c r="L26" s="278" t="s">
        <v>195</v>
      </c>
      <c r="M26" s="278"/>
      <c r="N26" s="278" t="s">
        <v>195</v>
      </c>
      <c r="O26" s="278" t="s">
        <v>195</v>
      </c>
      <c r="P26" s="278" t="s">
        <v>195</v>
      </c>
      <c r="Q26" s="278" t="s">
        <v>195</v>
      </c>
      <c r="R26" s="278" t="s">
        <v>195</v>
      </c>
      <c r="S26" s="274" t="s">
        <v>167</v>
      </c>
      <c r="T26" s="278" t="s">
        <v>195</v>
      </c>
      <c r="U26" s="274">
        <f t="shared" si="1"/>
        <v>0</v>
      </c>
    </row>
    <row r="27" spans="1:21" ht="18.75">
      <c r="A27" s="278">
        <v>331300</v>
      </c>
      <c r="B27" s="274" t="s">
        <v>195</v>
      </c>
      <c r="C27" s="274" t="s">
        <v>195</v>
      </c>
      <c r="D27" s="274" t="s">
        <v>195</v>
      </c>
      <c r="E27" s="274" t="s">
        <v>195</v>
      </c>
      <c r="F27" s="274" t="s">
        <v>195</v>
      </c>
      <c r="G27" s="274" t="s">
        <v>167</v>
      </c>
      <c r="H27" s="278" t="s">
        <v>195</v>
      </c>
      <c r="I27" s="278" t="s">
        <v>195</v>
      </c>
      <c r="J27" s="278" t="s">
        <v>195</v>
      </c>
      <c r="K27" s="278" t="s">
        <v>195</v>
      </c>
      <c r="L27" s="278" t="s">
        <v>195</v>
      </c>
      <c r="M27" s="278"/>
      <c r="N27" s="278" t="s">
        <v>195</v>
      </c>
      <c r="O27" s="278" t="s">
        <v>195</v>
      </c>
      <c r="P27" s="302">
        <v>20000</v>
      </c>
      <c r="Q27" s="302" t="s">
        <v>195</v>
      </c>
      <c r="R27" s="302" t="s">
        <v>195</v>
      </c>
      <c r="S27" s="274" t="s">
        <v>195</v>
      </c>
      <c r="T27" s="278" t="s">
        <v>195</v>
      </c>
      <c r="U27" s="274">
        <f t="shared" si="1"/>
        <v>20000</v>
      </c>
    </row>
    <row r="28" spans="1:21" ht="18.75">
      <c r="A28" s="278">
        <v>331400</v>
      </c>
      <c r="B28" s="274">
        <v>230</v>
      </c>
      <c r="C28" s="302">
        <v>920</v>
      </c>
      <c r="D28" s="274" t="s">
        <v>195</v>
      </c>
      <c r="E28" s="274" t="s">
        <v>195</v>
      </c>
      <c r="F28" s="274" t="s">
        <v>195</v>
      </c>
      <c r="G28" s="274" t="s">
        <v>195</v>
      </c>
      <c r="H28" s="278" t="s">
        <v>195</v>
      </c>
      <c r="I28" s="278" t="s">
        <v>195</v>
      </c>
      <c r="J28" s="278" t="s">
        <v>195</v>
      </c>
      <c r="K28" s="274">
        <v>2480</v>
      </c>
      <c r="L28" s="278" t="s">
        <v>195</v>
      </c>
      <c r="M28" s="278"/>
      <c r="N28" s="278" t="s">
        <v>195</v>
      </c>
      <c r="O28" s="278" t="s">
        <v>195</v>
      </c>
      <c r="P28" s="278" t="s">
        <v>195</v>
      </c>
      <c r="Q28" s="278" t="s">
        <v>195</v>
      </c>
      <c r="R28" s="278" t="s">
        <v>195</v>
      </c>
      <c r="S28" s="274" t="s">
        <v>195</v>
      </c>
      <c r="T28" s="278" t="s">
        <v>195</v>
      </c>
      <c r="U28" s="274">
        <f t="shared" si="1"/>
        <v>3630</v>
      </c>
    </row>
    <row r="29" spans="1:21" ht="24.75" customHeight="1" thickBot="1">
      <c r="A29" s="284" t="s">
        <v>286</v>
      </c>
      <c r="B29" s="381">
        <f>SUM(B18:B28)</f>
        <v>152164</v>
      </c>
      <c r="C29" s="382">
        <f>SUM(C18:C28)</f>
        <v>6284.6</v>
      </c>
      <c r="D29" s="364" t="s">
        <v>195</v>
      </c>
      <c r="E29" s="364" t="s">
        <v>195</v>
      </c>
      <c r="F29" s="381">
        <f>SUM(F18:F28)</f>
        <v>66834.7</v>
      </c>
      <c r="G29" s="364" t="s">
        <v>195</v>
      </c>
      <c r="H29" s="366" t="s">
        <v>195</v>
      </c>
      <c r="I29" s="370" t="s">
        <v>195</v>
      </c>
      <c r="J29" s="364" t="s">
        <v>195</v>
      </c>
      <c r="K29" s="381">
        <f>SUM(K18:K28)</f>
        <v>18474</v>
      </c>
      <c r="L29" s="381">
        <f>SUM(L18:L28)</f>
        <v>45382.2</v>
      </c>
      <c r="M29" s="364">
        <v>120</v>
      </c>
      <c r="N29" s="364" t="s">
        <v>195</v>
      </c>
      <c r="O29" s="366" t="s">
        <v>195</v>
      </c>
      <c r="P29" s="381">
        <f>SUM(P18:P28)</f>
        <v>20000</v>
      </c>
      <c r="Q29" s="364" t="s">
        <v>195</v>
      </c>
      <c r="R29" s="381">
        <f>SUM(R18:R27)</f>
        <v>58444</v>
      </c>
      <c r="S29" s="364" t="s">
        <v>195</v>
      </c>
      <c r="T29" s="364" t="s">
        <v>195</v>
      </c>
      <c r="U29" s="364">
        <f>SUM(B29:T29)</f>
        <v>367703.5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selection activeCell="G13" sqref="G13"/>
    </sheetView>
  </sheetViews>
  <sheetFormatPr defaultColWidth="9.140625" defaultRowHeight="21.75"/>
  <cols>
    <col min="1" max="1" width="9.140625" style="81" customWidth="1"/>
    <col min="2" max="2" width="9.28125" style="81" bestFit="1" customWidth="1"/>
    <col min="3" max="3" width="5.28125" style="81" customWidth="1"/>
    <col min="4" max="4" width="5.7109375" style="81" customWidth="1"/>
    <col min="5" max="5" width="8.00390625" style="81" customWidth="1"/>
    <col min="6" max="6" width="10.00390625" style="81" bestFit="1" customWidth="1"/>
    <col min="7" max="7" width="8.00390625" style="81" customWidth="1"/>
    <col min="8" max="8" width="9.28125" style="81" bestFit="1" customWidth="1"/>
    <col min="9" max="9" width="5.140625" style="81" customWidth="1"/>
    <col min="10" max="10" width="6.57421875" style="81" customWidth="1"/>
    <col min="11" max="11" width="8.140625" style="81" customWidth="1"/>
    <col min="12" max="12" width="10.00390625" style="81" bestFit="1" customWidth="1"/>
    <col min="13" max="13" width="5.00390625" style="81" customWidth="1"/>
    <col min="14" max="14" width="5.421875" style="81" customWidth="1"/>
    <col min="15" max="15" width="9.28125" style="81" bestFit="1" customWidth="1"/>
    <col min="16" max="16" width="5.421875" style="81" customWidth="1"/>
    <col min="17" max="17" width="9.28125" style="81" bestFit="1" customWidth="1"/>
    <col min="18" max="18" width="5.00390625" style="81" customWidth="1"/>
    <col min="19" max="19" width="8.8515625" style="81" customWidth="1"/>
    <col min="20" max="20" width="5.421875" style="81" customWidth="1"/>
    <col min="21" max="21" width="10.00390625" style="81" bestFit="1" customWidth="1"/>
    <col min="22" max="16384" width="9.140625" style="81" customWidth="1"/>
  </cols>
  <sheetData>
    <row r="1" spans="1:21" ht="18.75">
      <c r="A1" s="294" t="s">
        <v>265</v>
      </c>
      <c r="B1" s="512" t="s">
        <v>266</v>
      </c>
      <c r="C1" s="513"/>
      <c r="D1" s="513" t="s">
        <v>198</v>
      </c>
      <c r="E1" s="513"/>
      <c r="F1" s="511" t="s">
        <v>199</v>
      </c>
      <c r="G1" s="512"/>
      <c r="H1" s="511" t="s">
        <v>200</v>
      </c>
      <c r="I1" s="512"/>
      <c r="J1" s="275" t="s">
        <v>201</v>
      </c>
      <c r="K1" s="511" t="s">
        <v>202</v>
      </c>
      <c r="L1" s="514"/>
      <c r="M1" s="512"/>
      <c r="N1" s="513" t="s">
        <v>203</v>
      </c>
      <c r="O1" s="513"/>
      <c r="P1" s="513" t="s">
        <v>204</v>
      </c>
      <c r="Q1" s="513"/>
      <c r="R1" s="511" t="s">
        <v>205</v>
      </c>
      <c r="S1" s="512"/>
      <c r="T1" s="295" t="s">
        <v>206</v>
      </c>
      <c r="U1" s="509" t="s">
        <v>291</v>
      </c>
    </row>
    <row r="2" spans="1:21" ht="31.5">
      <c r="A2" s="268" t="s">
        <v>292</v>
      </c>
      <c r="B2" s="313" t="s">
        <v>268</v>
      </c>
      <c r="C2" s="313" t="s">
        <v>269</v>
      </c>
      <c r="D2" s="313" t="s">
        <v>270</v>
      </c>
      <c r="E2" s="313" t="s">
        <v>271</v>
      </c>
      <c r="F2" s="313" t="s">
        <v>273</v>
      </c>
      <c r="G2" s="313" t="s">
        <v>293</v>
      </c>
      <c r="H2" s="313" t="s">
        <v>274</v>
      </c>
      <c r="I2" s="313" t="s">
        <v>275</v>
      </c>
      <c r="J2" s="313" t="s">
        <v>276</v>
      </c>
      <c r="K2" s="313" t="s">
        <v>277</v>
      </c>
      <c r="L2" s="313" t="s">
        <v>278</v>
      </c>
      <c r="M2" s="313" t="s">
        <v>314</v>
      </c>
      <c r="N2" s="313" t="s">
        <v>279</v>
      </c>
      <c r="O2" s="313" t="s">
        <v>280</v>
      </c>
      <c r="P2" s="313" t="s">
        <v>281</v>
      </c>
      <c r="Q2" s="314" t="s">
        <v>282</v>
      </c>
      <c r="R2" s="313" t="s">
        <v>283</v>
      </c>
      <c r="S2" s="313" t="s">
        <v>284</v>
      </c>
      <c r="T2" s="315" t="s">
        <v>285</v>
      </c>
      <c r="U2" s="515"/>
    </row>
    <row r="3" spans="1:21" ht="18.75">
      <c r="A3" s="317" t="s">
        <v>18</v>
      </c>
      <c r="B3" s="317"/>
      <c r="C3" s="318"/>
      <c r="D3" s="319"/>
      <c r="E3" s="318"/>
      <c r="F3" s="319"/>
      <c r="G3" s="318"/>
      <c r="H3" s="319"/>
      <c r="I3" s="318"/>
      <c r="J3" s="319"/>
      <c r="K3" s="318"/>
      <c r="L3" s="318"/>
      <c r="M3" s="319"/>
      <c r="N3" s="318"/>
      <c r="O3" s="318"/>
      <c r="P3" s="319"/>
      <c r="Q3" s="317"/>
      <c r="R3" s="318"/>
      <c r="S3" s="318"/>
      <c r="T3" s="320"/>
      <c r="U3" s="510"/>
    </row>
    <row r="4" spans="1:21" ht="18.75">
      <c r="A4" s="277">
        <v>534000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7"/>
      <c r="R4" s="318"/>
      <c r="S4" s="318"/>
      <c r="T4" s="321"/>
      <c r="U4" s="318"/>
    </row>
    <row r="5" spans="1:21" ht="18.75">
      <c r="A5" s="278">
        <v>340100</v>
      </c>
      <c r="B5" s="274">
        <v>97951.25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8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/>
      <c r="N5" s="278" t="s">
        <v>195</v>
      </c>
      <c r="O5" s="278" t="s">
        <v>195</v>
      </c>
      <c r="P5" s="278" t="s">
        <v>195</v>
      </c>
      <c r="Q5" s="299" t="s">
        <v>195</v>
      </c>
      <c r="R5" s="278" t="s">
        <v>195</v>
      </c>
      <c r="S5" s="278" t="s">
        <v>195</v>
      </c>
      <c r="T5" s="278" t="s">
        <v>195</v>
      </c>
      <c r="U5" s="274">
        <f>SUM(B5:T5)</f>
        <v>97951.25</v>
      </c>
    </row>
    <row r="6" spans="1:21" ht="18.75">
      <c r="A6" s="278">
        <v>340300</v>
      </c>
      <c r="B6" s="274">
        <v>1294.59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78"/>
      <c r="N6" s="278" t="s">
        <v>195</v>
      </c>
      <c r="O6" s="278" t="s">
        <v>195</v>
      </c>
      <c r="P6" s="278" t="s">
        <v>195</v>
      </c>
      <c r="Q6" s="299" t="s">
        <v>195</v>
      </c>
      <c r="R6" s="278" t="s">
        <v>195</v>
      </c>
      <c r="S6" s="278" t="s">
        <v>195</v>
      </c>
      <c r="T6" s="278" t="s">
        <v>195</v>
      </c>
      <c r="U6" s="274">
        <f>SUM(B6:T6)</f>
        <v>1294.59</v>
      </c>
    </row>
    <row r="7" spans="1:21" ht="18.75">
      <c r="A7" s="278">
        <v>340400</v>
      </c>
      <c r="B7" s="274">
        <v>3859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4" t="s">
        <v>195</v>
      </c>
      <c r="L7" s="278" t="s">
        <v>195</v>
      </c>
      <c r="M7" s="278"/>
      <c r="N7" s="278" t="s">
        <v>195</v>
      </c>
      <c r="O7" s="278" t="s">
        <v>195</v>
      </c>
      <c r="P7" s="278" t="s">
        <v>195</v>
      </c>
      <c r="Q7" s="299" t="s">
        <v>195</v>
      </c>
      <c r="R7" s="278" t="s">
        <v>195</v>
      </c>
      <c r="S7" s="278" t="s">
        <v>195</v>
      </c>
      <c r="T7" s="278" t="s">
        <v>195</v>
      </c>
      <c r="U7" s="274">
        <f>SUM(B7:T7)</f>
        <v>3859</v>
      </c>
    </row>
    <row r="8" spans="1:21" ht="18.75">
      <c r="A8" s="278">
        <v>340500</v>
      </c>
      <c r="B8" s="274">
        <v>352.2</v>
      </c>
      <c r="C8" s="278" t="s">
        <v>195</v>
      </c>
      <c r="D8" s="278" t="s">
        <v>195</v>
      </c>
      <c r="E8" s="361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/>
      <c r="N8" s="278" t="s">
        <v>195</v>
      </c>
      <c r="O8" s="278" t="s">
        <v>195</v>
      </c>
      <c r="P8" s="278" t="s">
        <v>195</v>
      </c>
      <c r="Q8" s="299" t="s">
        <v>195</v>
      </c>
      <c r="R8" s="278" t="s">
        <v>195</v>
      </c>
      <c r="S8" s="278" t="s">
        <v>195</v>
      </c>
      <c r="T8" s="278" t="s">
        <v>195</v>
      </c>
      <c r="U8" s="274">
        <f>SUM(B8:T8)</f>
        <v>352.2</v>
      </c>
    </row>
    <row r="9" spans="1:21" ht="19.5" thickBot="1">
      <c r="A9" s="284" t="s">
        <v>286</v>
      </c>
      <c r="B9" s="381">
        <f>SUM(B5:B8)</f>
        <v>103457.04</v>
      </c>
      <c r="C9" s="284" t="s">
        <v>195</v>
      </c>
      <c r="D9" s="284" t="s">
        <v>195</v>
      </c>
      <c r="E9" s="284" t="s">
        <v>195</v>
      </c>
      <c r="F9" s="284" t="s">
        <v>195</v>
      </c>
      <c r="G9" s="284" t="s">
        <v>195</v>
      </c>
      <c r="H9" s="284" t="s">
        <v>195</v>
      </c>
      <c r="I9" s="284" t="s">
        <v>195</v>
      </c>
      <c r="J9" s="284" t="s">
        <v>195</v>
      </c>
      <c r="K9" s="281" t="s">
        <v>195</v>
      </c>
      <c r="L9" s="284" t="s">
        <v>195</v>
      </c>
      <c r="M9" s="284"/>
      <c r="N9" s="284" t="s">
        <v>195</v>
      </c>
      <c r="O9" s="284" t="s">
        <v>195</v>
      </c>
      <c r="P9" s="284" t="s">
        <v>195</v>
      </c>
      <c r="Q9" s="324" t="s">
        <v>195</v>
      </c>
      <c r="R9" s="284" t="s">
        <v>195</v>
      </c>
      <c r="S9" s="284" t="s">
        <v>195</v>
      </c>
      <c r="T9" s="284" t="s">
        <v>195</v>
      </c>
      <c r="U9" s="337">
        <f>SUM(B9:T9)</f>
        <v>103457.04</v>
      </c>
    </row>
    <row r="10" spans="1:21" ht="19.5" thickTop="1">
      <c r="A10" s="282">
        <v>561000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325" t="s">
        <v>196</v>
      </c>
      <c r="R10" s="273"/>
      <c r="S10" s="273"/>
      <c r="T10" s="326"/>
      <c r="U10" s="340"/>
    </row>
    <row r="11" spans="1:21" ht="18.75">
      <c r="A11" s="278">
        <v>610100</v>
      </c>
      <c r="B11" s="274">
        <v>11800</v>
      </c>
      <c r="C11" s="278"/>
      <c r="D11" s="278"/>
      <c r="E11" s="278"/>
      <c r="F11" s="278"/>
      <c r="G11" s="278"/>
      <c r="H11" s="297"/>
      <c r="I11" s="278"/>
      <c r="J11" s="278"/>
      <c r="K11" s="278"/>
      <c r="L11" s="278"/>
      <c r="M11" s="278"/>
      <c r="N11" s="278"/>
      <c r="O11" s="278"/>
      <c r="P11" s="278"/>
      <c r="Q11" s="271"/>
      <c r="R11" s="278"/>
      <c r="S11" s="278"/>
      <c r="T11" s="303"/>
      <c r="U11" s="341">
        <f>SUM(B11:T11)</f>
        <v>11800</v>
      </c>
    </row>
    <row r="12" spans="1:21" ht="18" customHeight="1">
      <c r="A12" s="278">
        <v>610200</v>
      </c>
      <c r="B12" s="274" t="s">
        <v>195</v>
      </c>
      <c r="C12" s="278" t="s">
        <v>195</v>
      </c>
      <c r="D12" s="278" t="s">
        <v>195</v>
      </c>
      <c r="E12" s="278" t="s">
        <v>195</v>
      </c>
      <c r="F12" s="274">
        <v>53000</v>
      </c>
      <c r="G12" s="274" t="s">
        <v>195</v>
      </c>
      <c r="H12" s="274" t="s">
        <v>195</v>
      </c>
      <c r="I12" s="278" t="s">
        <v>195</v>
      </c>
      <c r="J12" s="278" t="s">
        <v>195</v>
      </c>
      <c r="K12" s="278" t="s">
        <v>195</v>
      </c>
      <c r="L12" s="296">
        <v>52095.16</v>
      </c>
      <c r="M12" s="278"/>
      <c r="N12" s="278" t="s">
        <v>195</v>
      </c>
      <c r="O12" s="274">
        <v>50000</v>
      </c>
      <c r="P12" s="278" t="s">
        <v>195</v>
      </c>
      <c r="Q12" s="271">
        <v>30000</v>
      </c>
      <c r="R12" s="278" t="s">
        <v>195</v>
      </c>
      <c r="S12" s="278" t="s">
        <v>195</v>
      </c>
      <c r="T12" s="303" t="s">
        <v>195</v>
      </c>
      <c r="U12" s="274">
        <f>SUM(B12:T12)</f>
        <v>185095.16</v>
      </c>
    </row>
    <row r="13" spans="1:21" ht="18.75">
      <c r="A13" s="278">
        <v>610400</v>
      </c>
      <c r="B13" s="274" t="s">
        <v>195</v>
      </c>
      <c r="C13" s="278" t="s">
        <v>195</v>
      </c>
      <c r="D13" s="274" t="s">
        <v>195</v>
      </c>
      <c r="E13" s="302" t="s">
        <v>195</v>
      </c>
      <c r="F13" s="302" t="s">
        <v>195</v>
      </c>
      <c r="G13" s="274" t="s">
        <v>195</v>
      </c>
      <c r="H13" s="274">
        <v>90000</v>
      </c>
      <c r="I13" s="278" t="s">
        <v>195</v>
      </c>
      <c r="J13" s="274" t="s">
        <v>195</v>
      </c>
      <c r="K13" s="278" t="s">
        <v>195</v>
      </c>
      <c r="L13" s="278" t="s">
        <v>195</v>
      </c>
      <c r="M13" s="278"/>
      <c r="N13" s="278" t="s">
        <v>195</v>
      </c>
      <c r="O13" s="302">
        <v>177000</v>
      </c>
      <c r="P13" s="274" t="s">
        <v>195</v>
      </c>
      <c r="Q13" s="271">
        <v>30000</v>
      </c>
      <c r="R13" s="278" t="s">
        <v>195</v>
      </c>
      <c r="S13" s="278" t="s">
        <v>195</v>
      </c>
      <c r="T13" s="303" t="s">
        <v>195</v>
      </c>
      <c r="U13" s="269">
        <f>SUM(B13:T13)</f>
        <v>297000</v>
      </c>
    </row>
    <row r="14" spans="1:21" ht="18" customHeight="1" thickBot="1">
      <c r="A14" s="284" t="s">
        <v>286</v>
      </c>
      <c r="B14" s="381">
        <f>SUM(B11:B13)</f>
        <v>11800</v>
      </c>
      <c r="C14" s="364" t="s">
        <v>195</v>
      </c>
      <c r="D14" s="364" t="s">
        <v>195</v>
      </c>
      <c r="E14" s="364" t="s">
        <v>195</v>
      </c>
      <c r="F14" s="381">
        <f aca="true" t="shared" si="0" ref="F14:L14">SUM(F12:F13)</f>
        <v>53000</v>
      </c>
      <c r="G14" s="381">
        <f>SUM(G12:G13)</f>
        <v>0</v>
      </c>
      <c r="H14" s="381">
        <f t="shared" si="0"/>
        <v>90000</v>
      </c>
      <c r="I14" s="364" t="s">
        <v>195</v>
      </c>
      <c r="J14" s="364" t="s">
        <v>195</v>
      </c>
      <c r="K14" s="364" t="s">
        <v>195</v>
      </c>
      <c r="L14" s="381">
        <f t="shared" si="0"/>
        <v>52095.16</v>
      </c>
      <c r="M14" s="364"/>
      <c r="N14" s="364" t="s">
        <v>195</v>
      </c>
      <c r="O14" s="381">
        <f>SUM(O12:O13)</f>
        <v>227000</v>
      </c>
      <c r="P14" s="364" t="s">
        <v>195</v>
      </c>
      <c r="Q14" s="381">
        <f>SUM(Q12:Q13)</f>
        <v>60000</v>
      </c>
      <c r="R14" s="364" t="s">
        <v>195</v>
      </c>
      <c r="S14" s="364" t="s">
        <v>195</v>
      </c>
      <c r="T14" s="364" t="s">
        <v>195</v>
      </c>
      <c r="U14" s="364">
        <f>SUM(B14:T14)</f>
        <v>493895.16000000003</v>
      </c>
    </row>
    <row r="15" spans="1:21" ht="19.5" thickTop="1">
      <c r="A15" s="282">
        <v>541000</v>
      </c>
      <c r="B15" s="269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325"/>
      <c r="R15" s="273"/>
      <c r="S15" s="273"/>
      <c r="T15" s="326"/>
      <c r="U15" s="269"/>
    </row>
    <row r="16" spans="1:21" ht="18.75">
      <c r="A16" s="278">
        <v>410100</v>
      </c>
      <c r="B16" s="274" t="s">
        <v>195</v>
      </c>
      <c r="C16" s="274" t="s">
        <v>195</v>
      </c>
      <c r="D16" s="278" t="s">
        <v>195</v>
      </c>
      <c r="E16" s="278" t="s">
        <v>195</v>
      </c>
      <c r="F16" s="278" t="s">
        <v>195</v>
      </c>
      <c r="G16" s="278" t="s">
        <v>195</v>
      </c>
      <c r="H16" s="278" t="s">
        <v>195</v>
      </c>
      <c r="I16" s="278" t="s">
        <v>195</v>
      </c>
      <c r="J16" s="278" t="s">
        <v>195</v>
      </c>
      <c r="K16" s="278" t="s">
        <v>195</v>
      </c>
      <c r="L16" s="278" t="s">
        <v>195</v>
      </c>
      <c r="M16" s="278" t="s">
        <v>195</v>
      </c>
      <c r="N16" s="278" t="s">
        <v>195</v>
      </c>
      <c r="O16" s="278" t="s">
        <v>195</v>
      </c>
      <c r="P16" s="278" t="s">
        <v>195</v>
      </c>
      <c r="Q16" s="299" t="s">
        <v>195</v>
      </c>
      <c r="R16" s="278" t="s">
        <v>195</v>
      </c>
      <c r="S16" s="278" t="s">
        <v>195</v>
      </c>
      <c r="T16" s="303" t="s">
        <v>195</v>
      </c>
      <c r="U16" s="269">
        <f aca="true" t="shared" si="1" ref="U16:U22">SUM(B16:T16)</f>
        <v>0</v>
      </c>
    </row>
    <row r="17" spans="1:21" ht="18.75">
      <c r="A17" s="278">
        <v>410300</v>
      </c>
      <c r="B17" s="274" t="s">
        <v>195</v>
      </c>
      <c r="C17" s="274" t="s">
        <v>195</v>
      </c>
      <c r="D17" s="278" t="s">
        <v>195</v>
      </c>
      <c r="E17" s="278" t="s">
        <v>195</v>
      </c>
      <c r="F17" s="278" t="s">
        <v>195</v>
      </c>
      <c r="G17" s="278" t="s">
        <v>195</v>
      </c>
      <c r="H17" s="278" t="s">
        <v>195</v>
      </c>
      <c r="I17" s="278"/>
      <c r="J17" s="278"/>
      <c r="K17" s="278"/>
      <c r="L17" s="278"/>
      <c r="M17" s="274" t="s">
        <v>195</v>
      </c>
      <c r="N17" s="278"/>
      <c r="O17" s="278"/>
      <c r="P17" s="278"/>
      <c r="Q17" s="299"/>
      <c r="R17" s="278"/>
      <c r="S17" s="278"/>
      <c r="T17" s="303"/>
      <c r="U17" s="269">
        <f t="shared" si="1"/>
        <v>0</v>
      </c>
    </row>
    <row r="18" spans="1:21" ht="18.75">
      <c r="A18" s="278">
        <v>410400</v>
      </c>
      <c r="B18" s="274" t="s">
        <v>195</v>
      </c>
      <c r="C18" s="274" t="s">
        <v>195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 t="s">
        <v>195</v>
      </c>
      <c r="I18" s="274" t="s">
        <v>195</v>
      </c>
      <c r="J18" s="274" t="s">
        <v>195</v>
      </c>
      <c r="K18" s="274" t="s">
        <v>195</v>
      </c>
      <c r="L18" s="274">
        <f>9500+36000</f>
        <v>45500</v>
      </c>
      <c r="M18" s="274" t="s">
        <v>195</v>
      </c>
      <c r="N18" s="278" t="s">
        <v>195</v>
      </c>
      <c r="O18" s="278" t="s">
        <v>195</v>
      </c>
      <c r="P18" s="278" t="s">
        <v>195</v>
      </c>
      <c r="Q18" s="278" t="s">
        <v>195</v>
      </c>
      <c r="R18" s="278" t="s">
        <v>195</v>
      </c>
      <c r="S18" s="302" t="s">
        <v>195</v>
      </c>
      <c r="T18" s="303" t="s">
        <v>195</v>
      </c>
      <c r="U18" s="269">
        <f t="shared" si="1"/>
        <v>45500</v>
      </c>
    </row>
    <row r="19" spans="1:21" ht="18.75">
      <c r="A19" s="278">
        <v>410600</v>
      </c>
      <c r="B19" s="274" t="s">
        <v>195</v>
      </c>
      <c r="C19" s="278" t="s">
        <v>195</v>
      </c>
      <c r="D19" s="278" t="s">
        <v>195</v>
      </c>
      <c r="E19" s="278" t="s">
        <v>195</v>
      </c>
      <c r="F19" s="278" t="s">
        <v>195</v>
      </c>
      <c r="G19" s="278" t="s">
        <v>195</v>
      </c>
      <c r="H19" s="278" t="s">
        <v>195</v>
      </c>
      <c r="I19" s="278" t="s">
        <v>195</v>
      </c>
      <c r="J19" s="278" t="s">
        <v>195</v>
      </c>
      <c r="K19" s="274" t="s">
        <v>195</v>
      </c>
      <c r="L19" s="274">
        <v>3200</v>
      </c>
      <c r="M19" s="274" t="s">
        <v>195</v>
      </c>
      <c r="N19" s="278" t="s">
        <v>195</v>
      </c>
      <c r="O19" s="278" t="s">
        <v>195</v>
      </c>
      <c r="P19" s="278" t="s">
        <v>195</v>
      </c>
      <c r="Q19" s="299" t="s">
        <v>195</v>
      </c>
      <c r="R19" s="278" t="s">
        <v>195</v>
      </c>
      <c r="S19" s="278" t="s">
        <v>195</v>
      </c>
      <c r="T19" s="303" t="s">
        <v>195</v>
      </c>
      <c r="U19" s="269">
        <f t="shared" si="1"/>
        <v>3200</v>
      </c>
    </row>
    <row r="20" spans="1:21" ht="18.75">
      <c r="A20" s="278">
        <v>411300</v>
      </c>
      <c r="B20" s="274" t="s">
        <v>195</v>
      </c>
      <c r="C20" s="274" t="s">
        <v>195</v>
      </c>
      <c r="D20" s="278" t="s">
        <v>195</v>
      </c>
      <c r="E20" s="278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4">
        <v>850</v>
      </c>
      <c r="M20" s="274" t="s">
        <v>195</v>
      </c>
      <c r="N20" s="278" t="s">
        <v>195</v>
      </c>
      <c r="O20" s="278" t="s">
        <v>195</v>
      </c>
      <c r="P20" s="278" t="s">
        <v>195</v>
      </c>
      <c r="Q20" s="299" t="s">
        <v>195</v>
      </c>
      <c r="R20" s="278" t="s">
        <v>195</v>
      </c>
      <c r="S20" s="278" t="s">
        <v>195</v>
      </c>
      <c r="T20" s="303" t="s">
        <v>195</v>
      </c>
      <c r="U20" s="269">
        <f>SUM(B20:T20)</f>
        <v>850</v>
      </c>
    </row>
    <row r="21" spans="1:21" ht="18.75">
      <c r="A21" s="278">
        <v>411600</v>
      </c>
      <c r="B21" s="296">
        <v>3000</v>
      </c>
      <c r="C21" s="302" t="s">
        <v>195</v>
      </c>
      <c r="D21" s="278" t="s">
        <v>195</v>
      </c>
      <c r="E21" s="278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8" t="s">
        <v>195</v>
      </c>
      <c r="K21" s="274">
        <v>200</v>
      </c>
      <c r="L21" s="274" t="s">
        <v>195</v>
      </c>
      <c r="M21" s="274" t="s">
        <v>195</v>
      </c>
      <c r="N21" s="278" t="s">
        <v>195</v>
      </c>
      <c r="O21" s="278" t="s">
        <v>195</v>
      </c>
      <c r="P21" s="278" t="s">
        <v>195</v>
      </c>
      <c r="Q21" s="299" t="s">
        <v>195</v>
      </c>
      <c r="R21" s="278" t="s">
        <v>195</v>
      </c>
      <c r="S21" s="278" t="s">
        <v>195</v>
      </c>
      <c r="T21" s="303" t="s">
        <v>195</v>
      </c>
      <c r="U21" s="269">
        <f t="shared" si="1"/>
        <v>3200</v>
      </c>
    </row>
    <row r="22" spans="1:21" ht="18.75">
      <c r="A22" s="278">
        <v>411800</v>
      </c>
      <c r="B22" s="274">
        <v>69713.87</v>
      </c>
      <c r="C22" s="278" t="s">
        <v>195</v>
      </c>
      <c r="D22" s="278" t="s">
        <v>195</v>
      </c>
      <c r="E22" s="278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4" t="s">
        <v>195</v>
      </c>
      <c r="L22" s="296">
        <v>100</v>
      </c>
      <c r="M22" s="296" t="s">
        <v>195</v>
      </c>
      <c r="N22" s="278" t="s">
        <v>195</v>
      </c>
      <c r="O22" s="278" t="s">
        <v>195</v>
      </c>
      <c r="P22" s="278" t="s">
        <v>195</v>
      </c>
      <c r="Q22" s="278" t="s">
        <v>195</v>
      </c>
      <c r="R22" s="278" t="s">
        <v>195</v>
      </c>
      <c r="S22" s="278" t="s">
        <v>195</v>
      </c>
      <c r="T22" s="278" t="s">
        <v>195</v>
      </c>
      <c r="U22" s="269">
        <f t="shared" si="1"/>
        <v>69813.87</v>
      </c>
    </row>
    <row r="23" spans="1:21" ht="19.5" thickBot="1">
      <c r="A23" s="284" t="s">
        <v>286</v>
      </c>
      <c r="B23" s="381">
        <f>SUM(B16:B22)</f>
        <v>72713.87</v>
      </c>
      <c r="C23" s="364" t="s">
        <v>195</v>
      </c>
      <c r="D23" s="364" t="s">
        <v>167</v>
      </c>
      <c r="E23" s="366" t="s">
        <v>195</v>
      </c>
      <c r="F23" s="366" t="s">
        <v>195</v>
      </c>
      <c r="G23" s="366" t="s">
        <v>195</v>
      </c>
      <c r="H23" s="383" t="s">
        <v>195</v>
      </c>
      <c r="I23" s="366" t="s">
        <v>195</v>
      </c>
      <c r="J23" s="366" t="s">
        <v>195</v>
      </c>
      <c r="K23" s="381">
        <f>SUM(K18:K22)</f>
        <v>200</v>
      </c>
      <c r="L23" s="381">
        <f>SUM(L18:L22)</f>
        <v>49650</v>
      </c>
      <c r="M23" s="364" t="s">
        <v>195</v>
      </c>
      <c r="N23" s="366" t="s">
        <v>195</v>
      </c>
      <c r="O23" s="366" t="s">
        <v>195</v>
      </c>
      <c r="P23" s="366" t="s">
        <v>195</v>
      </c>
      <c r="Q23" s="371" t="s">
        <v>195</v>
      </c>
      <c r="R23" s="366" t="s">
        <v>195</v>
      </c>
      <c r="S23" s="372">
        <f>SUM(S18:S22)</f>
        <v>0</v>
      </c>
      <c r="T23" s="373" t="s">
        <v>195</v>
      </c>
      <c r="U23" s="364">
        <f>SUM(B23:T23)</f>
        <v>122563.87</v>
      </c>
    </row>
    <row r="24" spans="1:21" ht="19.5" thickTop="1">
      <c r="A24" s="282">
        <v>542000</v>
      </c>
      <c r="B24" s="330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325"/>
      <c r="R24" s="273" t="s">
        <v>195</v>
      </c>
      <c r="S24" s="273"/>
      <c r="T24" s="326"/>
      <c r="U24" s="273"/>
    </row>
    <row r="25" spans="1:21" ht="18.75">
      <c r="A25" s="278">
        <v>420600</v>
      </c>
      <c r="B25" s="278" t="s">
        <v>195</v>
      </c>
      <c r="C25" s="278" t="s">
        <v>195</v>
      </c>
      <c r="D25" s="278" t="s">
        <v>195</v>
      </c>
      <c r="E25" s="278" t="s">
        <v>195</v>
      </c>
      <c r="F25" s="278" t="s">
        <v>195</v>
      </c>
      <c r="G25" s="278" t="s">
        <v>195</v>
      </c>
      <c r="H25" s="278" t="s">
        <v>195</v>
      </c>
      <c r="I25" s="278" t="s">
        <v>195</v>
      </c>
      <c r="J25" s="278" t="s">
        <v>195</v>
      </c>
      <c r="K25" s="278" t="s">
        <v>195</v>
      </c>
      <c r="L25" s="274" t="s">
        <v>195</v>
      </c>
      <c r="M25" s="274" t="s">
        <v>195</v>
      </c>
      <c r="N25" s="278" t="s">
        <v>195</v>
      </c>
      <c r="O25" s="278" t="s">
        <v>195</v>
      </c>
      <c r="P25" s="278" t="s">
        <v>195</v>
      </c>
      <c r="Q25" s="299" t="s">
        <v>195</v>
      </c>
      <c r="R25" s="278" t="s">
        <v>195</v>
      </c>
      <c r="S25" s="278" t="s">
        <v>195</v>
      </c>
      <c r="T25" s="272" t="s">
        <v>195</v>
      </c>
      <c r="U25" s="269" t="s">
        <v>195</v>
      </c>
    </row>
    <row r="26" spans="1:21" ht="18.75">
      <c r="A26" s="278">
        <v>420700</v>
      </c>
      <c r="B26" s="278" t="s">
        <v>195</v>
      </c>
      <c r="C26" s="278" t="s">
        <v>195</v>
      </c>
      <c r="D26" s="278" t="s">
        <v>195</v>
      </c>
      <c r="E26" s="278" t="s">
        <v>195</v>
      </c>
      <c r="F26" s="278" t="s">
        <v>195</v>
      </c>
      <c r="G26" s="278" t="s">
        <v>195</v>
      </c>
      <c r="H26" s="278" t="s">
        <v>195</v>
      </c>
      <c r="I26" s="278" t="s">
        <v>195</v>
      </c>
      <c r="J26" s="278" t="s">
        <v>195</v>
      </c>
      <c r="K26" s="278" t="s">
        <v>195</v>
      </c>
      <c r="L26" s="275" t="s">
        <v>167</v>
      </c>
      <c r="M26" s="275" t="s">
        <v>195</v>
      </c>
      <c r="N26" s="278" t="s">
        <v>195</v>
      </c>
      <c r="O26" s="278" t="s">
        <v>195</v>
      </c>
      <c r="P26" s="278" t="s">
        <v>195</v>
      </c>
      <c r="Q26" s="299" t="s">
        <v>195</v>
      </c>
      <c r="R26" s="275" t="s">
        <v>167</v>
      </c>
      <c r="S26" s="278" t="s">
        <v>195</v>
      </c>
      <c r="T26" s="303" t="s">
        <v>195</v>
      </c>
      <c r="U26" s="274" t="s">
        <v>195</v>
      </c>
    </row>
    <row r="27" spans="1:21" ht="18.75">
      <c r="A27" s="278">
        <v>420900</v>
      </c>
      <c r="B27" s="278" t="s">
        <v>195</v>
      </c>
      <c r="C27" s="278" t="s">
        <v>195</v>
      </c>
      <c r="D27" s="278" t="s">
        <v>195</v>
      </c>
      <c r="E27" s="278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8" t="s">
        <v>195</v>
      </c>
      <c r="K27" s="278"/>
      <c r="L27" s="274" t="s">
        <v>195</v>
      </c>
      <c r="M27" s="274" t="s">
        <v>195</v>
      </c>
      <c r="N27" s="278" t="s">
        <v>195</v>
      </c>
      <c r="O27" s="278" t="s">
        <v>195</v>
      </c>
      <c r="P27" s="278" t="s">
        <v>195</v>
      </c>
      <c r="Q27" s="299" t="s">
        <v>195</v>
      </c>
      <c r="R27" s="274" t="s">
        <v>195</v>
      </c>
      <c r="S27" s="274" t="s">
        <v>167</v>
      </c>
      <c r="T27" s="303" t="s">
        <v>195</v>
      </c>
      <c r="U27" s="274" t="s">
        <v>195</v>
      </c>
    </row>
    <row r="28" spans="1:21" ht="18.75">
      <c r="A28" s="278">
        <v>421000</v>
      </c>
      <c r="B28" s="274" t="s">
        <v>195</v>
      </c>
      <c r="C28" s="278" t="s">
        <v>195</v>
      </c>
      <c r="D28" s="278" t="s">
        <v>195</v>
      </c>
      <c r="E28" s="278" t="s">
        <v>195</v>
      </c>
      <c r="F28" s="278" t="s">
        <v>195</v>
      </c>
      <c r="G28" s="308" t="s">
        <v>195</v>
      </c>
      <c r="H28" s="278" t="s">
        <v>195</v>
      </c>
      <c r="I28" s="278" t="s">
        <v>195</v>
      </c>
      <c r="J28" s="278" t="s">
        <v>195</v>
      </c>
      <c r="K28" s="274" t="s">
        <v>195</v>
      </c>
      <c r="L28" s="274">
        <v>19200</v>
      </c>
      <c r="M28" s="274" t="s">
        <v>195</v>
      </c>
      <c r="N28" s="278" t="s">
        <v>195</v>
      </c>
      <c r="O28" s="278" t="s">
        <v>195</v>
      </c>
      <c r="P28" s="278" t="s">
        <v>195</v>
      </c>
      <c r="Q28" s="299" t="s">
        <v>195</v>
      </c>
      <c r="R28" s="278" t="s">
        <v>195</v>
      </c>
      <c r="S28" s="274" t="s">
        <v>195</v>
      </c>
      <c r="T28" s="303" t="s">
        <v>195</v>
      </c>
      <c r="U28" s="274">
        <f>SUM(B28:T28)</f>
        <v>19200</v>
      </c>
    </row>
    <row r="29" spans="1:21" ht="18" customHeight="1">
      <c r="A29" s="294">
        <v>421100</v>
      </c>
      <c r="B29" s="298"/>
      <c r="C29" s="294"/>
      <c r="D29" s="294"/>
      <c r="E29" s="298" t="s">
        <v>195</v>
      </c>
      <c r="F29" s="294"/>
      <c r="G29" s="294"/>
      <c r="H29" s="294"/>
      <c r="I29" s="294"/>
      <c r="J29" s="294"/>
      <c r="K29" s="298"/>
      <c r="L29" s="298">
        <v>6116.7</v>
      </c>
      <c r="M29" s="298" t="s">
        <v>195</v>
      </c>
      <c r="N29" s="294"/>
      <c r="O29" s="294"/>
      <c r="P29" s="294"/>
      <c r="Q29" s="342"/>
      <c r="R29" s="294"/>
      <c r="S29" s="298" t="s">
        <v>195</v>
      </c>
      <c r="T29" s="343"/>
      <c r="U29" s="274">
        <f>SUM(B29:T29)</f>
        <v>6116.7</v>
      </c>
    </row>
    <row r="30" spans="1:21" ht="18" customHeight="1" thickBot="1">
      <c r="A30" s="284" t="s">
        <v>286</v>
      </c>
      <c r="B30" s="364" t="s">
        <v>195</v>
      </c>
      <c r="C30" s="366" t="s">
        <v>195</v>
      </c>
      <c r="D30" s="366" t="s">
        <v>195</v>
      </c>
      <c r="E30" s="381">
        <v>0</v>
      </c>
      <c r="F30" s="366" t="s">
        <v>195</v>
      </c>
      <c r="G30" s="366" t="s">
        <v>195</v>
      </c>
      <c r="H30" s="366" t="s">
        <v>195</v>
      </c>
      <c r="I30" s="366" t="s">
        <v>195</v>
      </c>
      <c r="J30" s="366" t="s">
        <v>195</v>
      </c>
      <c r="K30" s="364" t="s">
        <v>195</v>
      </c>
      <c r="L30" s="381">
        <f>SUM(L25:L29)</f>
        <v>25316.7</v>
      </c>
      <c r="M30" s="364" t="s">
        <v>195</v>
      </c>
      <c r="N30" s="366" t="s">
        <v>195</v>
      </c>
      <c r="O30" s="366" t="s">
        <v>195</v>
      </c>
      <c r="P30" s="366" t="s">
        <v>195</v>
      </c>
      <c r="Q30" s="371" t="s">
        <v>195</v>
      </c>
      <c r="R30" s="364" t="s">
        <v>195</v>
      </c>
      <c r="S30" s="381">
        <f>SUM(S28:S29)</f>
        <v>0</v>
      </c>
      <c r="T30" s="374" t="s">
        <v>195</v>
      </c>
      <c r="U30" s="364">
        <f>SUM(B30:S30)</f>
        <v>25316.7</v>
      </c>
    </row>
    <row r="31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zoomScale="90" zoomScaleNormal="90" zoomScalePageLayoutView="0" workbookViewId="0" topLeftCell="A1">
      <selection activeCell="U6" sqref="U6"/>
    </sheetView>
  </sheetViews>
  <sheetFormatPr defaultColWidth="9.140625" defaultRowHeight="21.75"/>
  <cols>
    <col min="1" max="2" width="9.140625" style="81" customWidth="1"/>
    <col min="3" max="3" width="6.57421875" style="81" customWidth="1"/>
    <col min="4" max="4" width="7.140625" style="81" customWidth="1"/>
    <col min="5" max="5" width="6.57421875" style="81" customWidth="1"/>
    <col min="6" max="6" width="7.8515625" style="81" customWidth="1"/>
    <col min="7" max="7" width="6.8515625" style="81" customWidth="1"/>
    <col min="8" max="8" width="7.28125" style="81" customWidth="1"/>
    <col min="9" max="10" width="6.57421875" style="81" customWidth="1"/>
    <col min="11" max="11" width="7.57421875" style="81" customWidth="1"/>
    <col min="12" max="12" width="7.140625" style="81" customWidth="1"/>
    <col min="13" max="13" width="6.00390625" style="81" customWidth="1"/>
    <col min="14" max="14" width="6.28125" style="81" customWidth="1"/>
    <col min="15" max="15" width="7.140625" style="81" customWidth="1"/>
    <col min="16" max="16" width="6.57421875" style="81" customWidth="1"/>
    <col min="17" max="18" width="7.28125" style="81" customWidth="1"/>
    <col min="19" max="19" width="7.421875" style="81" customWidth="1"/>
    <col min="20" max="21" width="10.00390625" style="81" bestFit="1" customWidth="1"/>
    <col min="22" max="16384" width="9.140625" style="81" customWidth="1"/>
  </cols>
  <sheetData>
    <row r="1" spans="1:21" ht="18.75">
      <c r="A1" s="294" t="s">
        <v>265</v>
      </c>
      <c r="B1" s="512" t="s">
        <v>266</v>
      </c>
      <c r="C1" s="513"/>
      <c r="D1" s="275" t="s">
        <v>198</v>
      </c>
      <c r="E1" s="513" t="s">
        <v>198</v>
      </c>
      <c r="F1" s="513"/>
      <c r="G1" s="511" t="s">
        <v>199</v>
      </c>
      <c r="H1" s="512"/>
      <c r="I1" s="512" t="s">
        <v>200</v>
      </c>
      <c r="J1" s="513"/>
      <c r="K1" s="275" t="s">
        <v>201</v>
      </c>
      <c r="L1" s="513" t="s">
        <v>202</v>
      </c>
      <c r="M1" s="513"/>
      <c r="N1" s="513" t="s">
        <v>203</v>
      </c>
      <c r="O1" s="513"/>
      <c r="P1" s="513" t="s">
        <v>204</v>
      </c>
      <c r="Q1" s="513"/>
      <c r="R1" s="497" t="s">
        <v>205</v>
      </c>
      <c r="S1" s="498"/>
      <c r="T1" s="275" t="s">
        <v>206</v>
      </c>
      <c r="U1" s="509" t="s">
        <v>52</v>
      </c>
    </row>
    <row r="2" spans="1:21" ht="47.25">
      <c r="A2" s="273" t="s">
        <v>288</v>
      </c>
      <c r="B2" s="274" t="s">
        <v>268</v>
      </c>
      <c r="C2" s="274" t="s">
        <v>269</v>
      </c>
      <c r="D2" s="275" t="s">
        <v>270</v>
      </c>
      <c r="E2" s="275" t="s">
        <v>270</v>
      </c>
      <c r="F2" s="275" t="s">
        <v>271</v>
      </c>
      <c r="G2" s="275" t="s">
        <v>270</v>
      </c>
      <c r="H2" s="275" t="s">
        <v>271</v>
      </c>
      <c r="I2" s="275" t="s">
        <v>274</v>
      </c>
      <c r="J2" s="275" t="s">
        <v>275</v>
      </c>
      <c r="K2" s="275" t="s">
        <v>276</v>
      </c>
      <c r="L2" s="275" t="s">
        <v>277</v>
      </c>
      <c r="M2" s="275" t="s">
        <v>278</v>
      </c>
      <c r="N2" s="275" t="s">
        <v>279</v>
      </c>
      <c r="O2" s="275" t="s">
        <v>280</v>
      </c>
      <c r="P2" s="275" t="s">
        <v>281</v>
      </c>
      <c r="Q2" s="275" t="s">
        <v>282</v>
      </c>
      <c r="R2" s="274" t="s">
        <v>283</v>
      </c>
      <c r="S2" s="275" t="s">
        <v>284</v>
      </c>
      <c r="T2" s="275" t="s">
        <v>285</v>
      </c>
      <c r="U2" s="510"/>
    </row>
    <row r="3" spans="1:21" ht="18.75">
      <c r="A3" s="277">
        <v>551000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8.75">
      <c r="A4" s="278">
        <v>510100</v>
      </c>
      <c r="B4" s="274" t="s">
        <v>195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78" t="s">
        <v>195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8" t="s">
        <v>195</v>
      </c>
      <c r="T4" s="278" t="s">
        <v>195</v>
      </c>
      <c r="U4" s="274" t="s">
        <v>195</v>
      </c>
    </row>
    <row r="5" spans="1:21" ht="19.5" thickBot="1">
      <c r="A5" s="284" t="s">
        <v>286</v>
      </c>
      <c r="B5" s="281">
        <v>0</v>
      </c>
      <c r="C5" s="284" t="s">
        <v>195</v>
      </c>
      <c r="D5" s="284" t="s">
        <v>195</v>
      </c>
      <c r="E5" s="284" t="s">
        <v>195</v>
      </c>
      <c r="F5" s="284" t="s">
        <v>195</v>
      </c>
      <c r="G5" s="281" t="s">
        <v>195</v>
      </c>
      <c r="H5" s="284" t="s">
        <v>195</v>
      </c>
      <c r="I5" s="284" t="s">
        <v>195</v>
      </c>
      <c r="J5" s="284" t="s">
        <v>195</v>
      </c>
      <c r="K5" s="284" t="s">
        <v>195</v>
      </c>
      <c r="L5" s="284" t="s">
        <v>195</v>
      </c>
      <c r="M5" s="284" t="s">
        <v>167</v>
      </c>
      <c r="N5" s="284" t="s">
        <v>195</v>
      </c>
      <c r="O5" s="284" t="s">
        <v>195</v>
      </c>
      <c r="P5" s="284" t="s">
        <v>195</v>
      </c>
      <c r="Q5" s="284" t="s">
        <v>195</v>
      </c>
      <c r="R5" s="284" t="s">
        <v>195</v>
      </c>
      <c r="S5" s="284" t="s">
        <v>195</v>
      </c>
      <c r="T5" s="284" t="s">
        <v>195</v>
      </c>
      <c r="U5" s="364">
        <v>0</v>
      </c>
    </row>
    <row r="6" spans="1:21" ht="19.5" thickTop="1">
      <c r="A6" s="334" t="s">
        <v>109</v>
      </c>
      <c r="B6" s="273"/>
      <c r="C6" s="273"/>
      <c r="D6" s="273"/>
      <c r="E6" s="269" t="s">
        <v>195</v>
      </c>
      <c r="F6" s="269" t="s">
        <v>195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</row>
    <row r="7" spans="1:21" ht="18.75">
      <c r="A7" s="275" t="s">
        <v>294</v>
      </c>
      <c r="B7" s="278" t="s">
        <v>195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8" t="s">
        <v>195</v>
      </c>
      <c r="L7" s="278" t="s">
        <v>195</v>
      </c>
      <c r="M7" s="278" t="s">
        <v>195</v>
      </c>
      <c r="N7" s="278" t="s">
        <v>195</v>
      </c>
      <c r="O7" s="278" t="s">
        <v>195</v>
      </c>
      <c r="P7" s="278" t="s">
        <v>195</v>
      </c>
      <c r="Q7" s="278" t="s">
        <v>195</v>
      </c>
      <c r="R7" s="278" t="s">
        <v>195</v>
      </c>
      <c r="S7" s="278" t="s">
        <v>195</v>
      </c>
      <c r="T7" s="274">
        <v>515</v>
      </c>
      <c r="U7" s="274">
        <f aca="true" t="shared" si="0" ref="U7:U14">SUM(T7)</f>
        <v>515</v>
      </c>
    </row>
    <row r="8" spans="1:21" ht="18.75">
      <c r="A8" s="275" t="s">
        <v>295</v>
      </c>
      <c r="B8" s="278" t="s">
        <v>195</v>
      </c>
      <c r="C8" s="278" t="s">
        <v>195</v>
      </c>
      <c r="D8" s="278"/>
      <c r="E8" s="298" t="s">
        <v>195</v>
      </c>
      <c r="F8" s="29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78" t="s">
        <v>195</v>
      </c>
      <c r="S8" s="278" t="s">
        <v>195</v>
      </c>
      <c r="T8" s="274" t="s">
        <v>195</v>
      </c>
      <c r="U8" s="274" t="s">
        <v>195</v>
      </c>
    </row>
    <row r="9" spans="1:21" ht="18.75">
      <c r="A9" s="275" t="s">
        <v>296</v>
      </c>
      <c r="B9" s="278" t="s">
        <v>195</v>
      </c>
      <c r="C9" s="278" t="s">
        <v>195</v>
      </c>
      <c r="D9" s="278"/>
      <c r="E9" s="298" t="s">
        <v>195</v>
      </c>
      <c r="F9" s="298" t="s">
        <v>195</v>
      </c>
      <c r="G9" s="303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335" t="s">
        <v>195</v>
      </c>
      <c r="Q9" s="278" t="s">
        <v>195</v>
      </c>
      <c r="R9" s="278" t="s">
        <v>195</v>
      </c>
      <c r="S9" s="278" t="s">
        <v>195</v>
      </c>
      <c r="T9" s="274" t="s">
        <v>195</v>
      </c>
      <c r="U9" s="274" t="s">
        <v>195</v>
      </c>
    </row>
    <row r="10" spans="1:21" ht="18.75">
      <c r="A10" s="275" t="s">
        <v>297</v>
      </c>
      <c r="B10" s="278" t="s">
        <v>195</v>
      </c>
      <c r="C10" s="278" t="s">
        <v>195</v>
      </c>
      <c r="D10" s="278"/>
      <c r="E10" s="298" t="s">
        <v>195</v>
      </c>
      <c r="F10" s="298" t="s">
        <v>195</v>
      </c>
      <c r="G10" s="278" t="s">
        <v>195</v>
      </c>
      <c r="H10" s="278" t="s">
        <v>195</v>
      </c>
      <c r="I10" s="278" t="s">
        <v>195</v>
      </c>
      <c r="J10" s="278" t="s">
        <v>195</v>
      </c>
      <c r="K10" s="278" t="s">
        <v>195</v>
      </c>
      <c r="L10" s="278" t="s">
        <v>195</v>
      </c>
      <c r="M10" s="278" t="s">
        <v>195</v>
      </c>
      <c r="N10" s="278" t="s">
        <v>195</v>
      </c>
      <c r="O10" s="278" t="s">
        <v>195</v>
      </c>
      <c r="P10" s="278" t="s">
        <v>195</v>
      </c>
      <c r="Q10" s="278" t="s">
        <v>195</v>
      </c>
      <c r="R10" s="278" t="s">
        <v>195</v>
      </c>
      <c r="S10" s="278" t="s">
        <v>195</v>
      </c>
      <c r="T10" s="274">
        <v>5000</v>
      </c>
      <c r="U10" s="274">
        <f t="shared" si="0"/>
        <v>5000</v>
      </c>
    </row>
    <row r="11" spans="1:21" ht="18" customHeight="1">
      <c r="A11" s="275" t="s">
        <v>298</v>
      </c>
      <c r="B11" s="278" t="s">
        <v>195</v>
      </c>
      <c r="C11" s="278" t="s">
        <v>195</v>
      </c>
      <c r="D11" s="278"/>
      <c r="E11" s="278" t="s">
        <v>167</v>
      </c>
      <c r="F11" s="278" t="s">
        <v>167</v>
      </c>
      <c r="G11" s="278" t="s">
        <v>195</v>
      </c>
      <c r="H11" s="278" t="s">
        <v>195</v>
      </c>
      <c r="I11" s="278" t="s">
        <v>195</v>
      </c>
      <c r="J11" s="278" t="s">
        <v>195</v>
      </c>
      <c r="K11" s="278" t="s">
        <v>195</v>
      </c>
      <c r="L11" s="278" t="s">
        <v>195</v>
      </c>
      <c r="M11" s="278" t="s">
        <v>195</v>
      </c>
      <c r="N11" s="278" t="s">
        <v>195</v>
      </c>
      <c r="O11" s="278" t="s">
        <v>195</v>
      </c>
      <c r="P11" s="278" t="s">
        <v>195</v>
      </c>
      <c r="Q11" s="278" t="s">
        <v>195</v>
      </c>
      <c r="R11" s="278" t="s">
        <v>195</v>
      </c>
      <c r="S11" s="278" t="s">
        <v>195</v>
      </c>
      <c r="T11" s="274">
        <v>302102</v>
      </c>
      <c r="U11" s="274">
        <f t="shared" si="0"/>
        <v>302102</v>
      </c>
    </row>
    <row r="12" spans="1:21" ht="18.75">
      <c r="A12" s="275" t="s">
        <v>299</v>
      </c>
      <c r="B12" s="278" t="s">
        <v>195</v>
      </c>
      <c r="C12" s="278" t="s">
        <v>195</v>
      </c>
      <c r="D12" s="278" t="s">
        <v>195</v>
      </c>
      <c r="E12" s="278" t="s">
        <v>167</v>
      </c>
      <c r="F12" s="278" t="s">
        <v>167</v>
      </c>
      <c r="G12" s="278" t="s">
        <v>195</v>
      </c>
      <c r="H12" s="278" t="s">
        <v>195</v>
      </c>
      <c r="I12" s="278" t="s">
        <v>195</v>
      </c>
      <c r="J12" s="278" t="s">
        <v>195</v>
      </c>
      <c r="K12" s="278" t="s">
        <v>195</v>
      </c>
      <c r="L12" s="278" t="s">
        <v>195</v>
      </c>
      <c r="M12" s="278" t="s">
        <v>195</v>
      </c>
      <c r="N12" s="278" t="s">
        <v>195</v>
      </c>
      <c r="O12" s="278" t="s">
        <v>195</v>
      </c>
      <c r="P12" s="278" t="s">
        <v>195</v>
      </c>
      <c r="Q12" s="278" t="s">
        <v>195</v>
      </c>
      <c r="R12" s="278" t="s">
        <v>195</v>
      </c>
      <c r="S12" s="278" t="s">
        <v>195</v>
      </c>
      <c r="T12" s="274" t="s">
        <v>195</v>
      </c>
      <c r="U12" s="274">
        <f t="shared" si="0"/>
        <v>0</v>
      </c>
    </row>
    <row r="13" spans="1:21" ht="18.75">
      <c r="A13" s="275" t="s">
        <v>300</v>
      </c>
      <c r="B13" s="278" t="s">
        <v>167</v>
      </c>
      <c r="C13" s="278" t="s">
        <v>167</v>
      </c>
      <c r="D13" s="278"/>
      <c r="E13" s="278" t="s">
        <v>167</v>
      </c>
      <c r="F13" s="278" t="s">
        <v>167</v>
      </c>
      <c r="G13" s="278" t="s">
        <v>167</v>
      </c>
      <c r="H13" s="278" t="s">
        <v>167</v>
      </c>
      <c r="I13" s="278" t="s">
        <v>167</v>
      </c>
      <c r="J13" s="278" t="s">
        <v>167</v>
      </c>
      <c r="K13" s="278" t="s">
        <v>167</v>
      </c>
      <c r="L13" s="278" t="s">
        <v>167</v>
      </c>
      <c r="M13" s="278" t="s">
        <v>167</v>
      </c>
      <c r="N13" s="278" t="s">
        <v>167</v>
      </c>
      <c r="O13" s="278" t="s">
        <v>167</v>
      </c>
      <c r="P13" s="278" t="s">
        <v>167</v>
      </c>
      <c r="Q13" s="278" t="s">
        <v>167</v>
      </c>
      <c r="R13" s="278" t="s">
        <v>167</v>
      </c>
      <c r="S13" s="278" t="s">
        <v>167</v>
      </c>
      <c r="T13" s="274" t="s">
        <v>195</v>
      </c>
      <c r="U13" s="274">
        <f t="shared" si="0"/>
        <v>0</v>
      </c>
    </row>
    <row r="14" spans="1:21" ht="18.75" customHeight="1" thickBot="1">
      <c r="A14" s="284" t="s">
        <v>286</v>
      </c>
      <c r="B14" s="284" t="s">
        <v>195</v>
      </c>
      <c r="C14" s="284" t="s">
        <v>195</v>
      </c>
      <c r="D14" s="284" t="s">
        <v>195</v>
      </c>
      <c r="E14" s="284"/>
      <c r="F14" s="284"/>
      <c r="G14" s="284" t="s">
        <v>195</v>
      </c>
      <c r="H14" s="284" t="s">
        <v>195</v>
      </c>
      <c r="I14" s="284" t="s">
        <v>195</v>
      </c>
      <c r="J14" s="284" t="s">
        <v>195</v>
      </c>
      <c r="K14" s="284" t="s">
        <v>195</v>
      </c>
      <c r="L14" s="284" t="s">
        <v>195</v>
      </c>
      <c r="M14" s="284" t="s">
        <v>195</v>
      </c>
      <c r="N14" s="284" t="s">
        <v>195</v>
      </c>
      <c r="O14" s="284" t="s">
        <v>195</v>
      </c>
      <c r="P14" s="284" t="s">
        <v>195</v>
      </c>
      <c r="Q14" s="284" t="s">
        <v>195</v>
      </c>
      <c r="R14" s="284" t="s">
        <v>195</v>
      </c>
      <c r="S14" s="284" t="s">
        <v>195</v>
      </c>
      <c r="T14" s="364">
        <f>SUM(T7:T13)</f>
        <v>307617</v>
      </c>
      <c r="U14" s="364">
        <f t="shared" si="0"/>
        <v>307617</v>
      </c>
    </row>
    <row r="15" ht="19.5" thickTop="1"/>
    <row r="18" ht="18.75">
      <c r="A18" s="106"/>
    </row>
    <row r="19" spans="1:21" ht="21">
      <c r="A19" s="106"/>
      <c r="B19" s="153" t="s">
        <v>301</v>
      </c>
      <c r="D19" s="153"/>
      <c r="E19" s="153"/>
      <c r="H19" s="153"/>
      <c r="I19" s="153" t="s">
        <v>302</v>
      </c>
      <c r="J19" s="153"/>
      <c r="K19" s="153"/>
      <c r="L19" s="153"/>
      <c r="M19" s="153"/>
      <c r="O19" s="153"/>
      <c r="P19" s="153" t="s">
        <v>303</v>
      </c>
      <c r="S19" s="153"/>
      <c r="T19" s="153"/>
      <c r="U19" s="153"/>
    </row>
    <row r="20" spans="1:21" ht="21">
      <c r="A20" s="106"/>
      <c r="B20" s="153" t="s">
        <v>318</v>
      </c>
      <c r="D20" s="153"/>
      <c r="E20" s="153"/>
      <c r="H20" s="153"/>
      <c r="I20" s="153" t="s">
        <v>309</v>
      </c>
      <c r="J20" s="153"/>
      <c r="K20" s="153"/>
      <c r="L20" s="153"/>
      <c r="M20" s="153"/>
      <c r="N20" s="153"/>
      <c r="O20" s="153"/>
      <c r="P20" s="153" t="s">
        <v>311</v>
      </c>
      <c r="R20" s="153"/>
      <c r="S20" s="153"/>
      <c r="T20" s="153"/>
      <c r="U20" s="153"/>
    </row>
    <row r="21" spans="1:21" ht="21">
      <c r="A21" s="106"/>
      <c r="B21" s="236" t="s">
        <v>306</v>
      </c>
      <c r="C21" s="336"/>
      <c r="D21" s="336"/>
      <c r="E21" s="336"/>
      <c r="F21" s="336"/>
      <c r="H21" s="153"/>
      <c r="I21" s="153" t="s">
        <v>307</v>
      </c>
      <c r="J21" s="153"/>
      <c r="K21" s="153"/>
      <c r="L21" s="153"/>
      <c r="M21" s="238"/>
      <c r="N21" s="238"/>
      <c r="O21" s="238"/>
      <c r="P21" s="238" t="s">
        <v>308</v>
      </c>
      <c r="Q21" s="238"/>
      <c r="R21" s="238"/>
      <c r="S21" s="238"/>
      <c r="T21" s="153"/>
      <c r="U21" s="153"/>
    </row>
    <row r="22" spans="1:21" ht="21">
      <c r="A22" s="106"/>
      <c r="B22" s="176"/>
      <c r="C22" s="153"/>
      <c r="D22" s="153"/>
      <c r="E22" s="153"/>
      <c r="F22" s="153"/>
      <c r="M22" s="153"/>
      <c r="N22" s="153"/>
      <c r="O22" s="153"/>
      <c r="P22" s="153"/>
      <c r="Q22" s="153"/>
      <c r="R22" s="153"/>
      <c r="S22" s="153"/>
      <c r="T22" s="153"/>
      <c r="U22" s="153"/>
    </row>
    <row r="23" spans="1:21" ht="21">
      <c r="A23" s="106"/>
      <c r="B23" s="176"/>
      <c r="C23" s="153"/>
      <c r="D23" s="153"/>
      <c r="E23" s="153"/>
      <c r="F23" s="15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ht="21">
      <c r="A24" s="106"/>
      <c r="B24" s="176"/>
      <c r="C24" s="153"/>
      <c r="D24" s="153"/>
      <c r="E24" s="153"/>
      <c r="F24" s="153"/>
      <c r="M24" s="153"/>
      <c r="N24" s="153"/>
      <c r="O24" s="153"/>
      <c r="P24" s="153"/>
      <c r="Q24" s="153"/>
      <c r="R24" s="153"/>
      <c r="S24" s="153"/>
      <c r="T24" s="153"/>
      <c r="U24" s="153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60"/>
  <sheetViews>
    <sheetView zoomScale="80" zoomScaleNormal="80" zoomScalePageLayoutView="0" workbookViewId="0" topLeftCell="A1">
      <selection activeCell="M29" sqref="M29"/>
    </sheetView>
  </sheetViews>
  <sheetFormatPr defaultColWidth="9.140625" defaultRowHeight="21.75"/>
  <cols>
    <col min="1" max="3" width="9.140625" style="81" customWidth="1"/>
    <col min="4" max="4" width="5.8515625" style="81" customWidth="1"/>
    <col min="5" max="5" width="8.421875" style="81" customWidth="1"/>
    <col min="6" max="6" width="6.8515625" style="81" customWidth="1"/>
    <col min="7" max="7" width="7.57421875" style="81" customWidth="1"/>
    <col min="8" max="8" width="5.8515625" style="81" customWidth="1"/>
    <col min="9" max="9" width="6.28125" style="81" customWidth="1"/>
    <col min="10" max="10" width="7.7109375" style="81" customWidth="1"/>
    <col min="11" max="11" width="7.28125" style="81" customWidth="1"/>
    <col min="12" max="12" width="9.28125" style="81" customWidth="1"/>
    <col min="13" max="13" width="8.8515625" style="81" customWidth="1"/>
    <col min="14" max="14" width="6.421875" style="81" customWidth="1"/>
    <col min="15" max="15" width="7.57421875" style="81" customWidth="1"/>
    <col min="16" max="16" width="7.140625" style="81" customWidth="1"/>
    <col min="17" max="17" width="7.57421875" style="81" customWidth="1"/>
    <col min="18" max="18" width="6.57421875" style="81" customWidth="1"/>
    <col min="19" max="19" width="6.28125" style="81" customWidth="1"/>
    <col min="20" max="20" width="6.421875" style="81" customWidth="1"/>
    <col min="21" max="21" width="7.8515625" style="81" customWidth="1"/>
    <col min="22" max="24" width="9.140625" style="81" customWidth="1"/>
    <col min="25" max="25" width="13.7109375" style="81" bestFit="1" customWidth="1"/>
    <col min="26" max="16384" width="9.140625" style="81" customWidth="1"/>
  </cols>
  <sheetData>
    <row r="1" spans="1:21" ht="21">
      <c r="A1" s="502" t="s">
        <v>263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</row>
    <row r="2" spans="1:21" ht="21">
      <c r="A2" s="502" t="s">
        <v>315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 ht="21">
      <c r="A3" s="502" t="s">
        <v>363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</row>
    <row r="4" spans="1:21" ht="21">
      <c r="A4" s="502" t="s">
        <v>316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</row>
    <row r="5" spans="1:21" ht="21">
      <c r="A5" s="502" t="s">
        <v>317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1" ht="18.75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</row>
    <row r="7" spans="1:21" ht="18.75">
      <c r="A7" s="268" t="s">
        <v>265</v>
      </c>
      <c r="B7" s="504" t="s">
        <v>266</v>
      </c>
      <c r="C7" s="505"/>
      <c r="D7" s="506" t="s">
        <v>198</v>
      </c>
      <c r="E7" s="507"/>
      <c r="F7" s="506" t="s">
        <v>199</v>
      </c>
      <c r="G7" s="507"/>
      <c r="H7" s="506" t="s">
        <v>200</v>
      </c>
      <c r="I7" s="507"/>
      <c r="J7" s="269" t="s">
        <v>201</v>
      </c>
      <c r="K7" s="505" t="s">
        <v>202</v>
      </c>
      <c r="L7" s="505"/>
      <c r="M7" s="505"/>
      <c r="N7" s="497" t="s">
        <v>203</v>
      </c>
      <c r="O7" s="498"/>
      <c r="P7" s="505" t="s">
        <v>204</v>
      </c>
      <c r="Q7" s="505"/>
      <c r="R7" s="497" t="s">
        <v>205</v>
      </c>
      <c r="S7" s="498"/>
      <c r="T7" s="269" t="s">
        <v>206</v>
      </c>
      <c r="U7" s="499" t="s">
        <v>52</v>
      </c>
    </row>
    <row r="8" spans="1:21" ht="45">
      <c r="A8" s="293" t="s">
        <v>288</v>
      </c>
      <c r="B8" s="274" t="s">
        <v>268</v>
      </c>
      <c r="C8" s="274" t="s">
        <v>269</v>
      </c>
      <c r="D8" s="275" t="s">
        <v>270</v>
      </c>
      <c r="E8" s="275" t="s">
        <v>271</v>
      </c>
      <c r="F8" s="275" t="s">
        <v>272</v>
      </c>
      <c r="G8" s="275" t="s">
        <v>273</v>
      </c>
      <c r="H8" s="275" t="s">
        <v>274</v>
      </c>
      <c r="I8" s="275" t="s">
        <v>275</v>
      </c>
      <c r="J8" s="274" t="s">
        <v>276</v>
      </c>
      <c r="K8" s="274" t="s">
        <v>277</v>
      </c>
      <c r="L8" s="275" t="s">
        <v>278</v>
      </c>
      <c r="M8" s="275" t="s">
        <v>314</v>
      </c>
      <c r="N8" s="274" t="s">
        <v>279</v>
      </c>
      <c r="O8" s="274" t="s">
        <v>280</v>
      </c>
      <c r="P8" s="274" t="s">
        <v>281</v>
      </c>
      <c r="Q8" s="274" t="s">
        <v>282</v>
      </c>
      <c r="R8" s="274" t="s">
        <v>283</v>
      </c>
      <c r="S8" s="275" t="s">
        <v>284</v>
      </c>
      <c r="T8" s="274" t="s">
        <v>285</v>
      </c>
      <c r="U8" s="500"/>
    </row>
    <row r="9" spans="1:21" ht="18.75">
      <c r="A9" s="344">
        <v>521000</v>
      </c>
      <c r="B9" s="274"/>
      <c r="C9" s="274"/>
      <c r="D9" s="275"/>
      <c r="E9" s="275"/>
      <c r="F9" s="275"/>
      <c r="G9" s="275"/>
      <c r="H9" s="275"/>
      <c r="I9" s="275"/>
      <c r="J9" s="274"/>
      <c r="K9" s="274"/>
      <c r="L9" s="274"/>
      <c r="M9" s="274"/>
      <c r="N9" s="274"/>
      <c r="O9" s="274"/>
      <c r="P9" s="274"/>
      <c r="Q9" s="274"/>
      <c r="R9" s="274"/>
      <c r="S9" s="275"/>
      <c r="T9" s="274"/>
      <c r="U9" s="276"/>
    </row>
    <row r="10" spans="1:21" ht="18.75">
      <c r="A10" s="293">
        <v>220100</v>
      </c>
      <c r="B10" s="275" t="s">
        <v>340</v>
      </c>
      <c r="C10" s="275" t="s">
        <v>343</v>
      </c>
      <c r="D10" s="275"/>
      <c r="E10" s="275"/>
      <c r="F10" s="275"/>
      <c r="G10" s="275"/>
      <c r="H10" s="275"/>
      <c r="I10" s="275"/>
      <c r="J10" s="274"/>
      <c r="K10" s="297"/>
      <c r="L10" s="275" t="s">
        <v>342</v>
      </c>
      <c r="M10" s="274"/>
      <c r="N10" s="274"/>
      <c r="O10" s="274"/>
      <c r="P10" s="274"/>
      <c r="Q10" s="274"/>
      <c r="R10" s="274"/>
      <c r="S10" s="275"/>
      <c r="T10" s="274"/>
      <c r="U10" s="345"/>
    </row>
    <row r="11" spans="1:21" ht="18.75">
      <c r="A11" s="293">
        <v>220200</v>
      </c>
      <c r="B11" s="346">
        <v>64800</v>
      </c>
      <c r="C11" s="297"/>
      <c r="D11" s="275"/>
      <c r="E11" s="275"/>
      <c r="F11" s="275"/>
      <c r="G11" s="275"/>
      <c r="H11" s="275"/>
      <c r="I11" s="275"/>
      <c r="J11" s="274"/>
      <c r="K11" s="275"/>
      <c r="L11" s="275"/>
      <c r="M11" s="274"/>
      <c r="N11" s="274"/>
      <c r="O11" s="274"/>
      <c r="P11" s="274"/>
      <c r="Q11" s="274"/>
      <c r="R11" s="274"/>
      <c r="S11" s="275"/>
      <c r="T11" s="274"/>
      <c r="U11" s="345"/>
    </row>
    <row r="12" spans="1:21" ht="18.75">
      <c r="A12" s="293">
        <v>220300</v>
      </c>
      <c r="B12" s="347" t="s">
        <v>341</v>
      </c>
      <c r="C12" s="275"/>
      <c r="D12" s="275"/>
      <c r="E12" s="275"/>
      <c r="F12" s="275"/>
      <c r="G12" s="275"/>
      <c r="H12" s="275"/>
      <c r="I12" s="275"/>
      <c r="J12" s="274"/>
      <c r="K12" s="275"/>
      <c r="L12" s="275"/>
      <c r="M12" s="274"/>
      <c r="N12" s="274"/>
      <c r="O12" s="274"/>
      <c r="P12" s="274"/>
      <c r="Q12" s="274"/>
      <c r="R12" s="274"/>
      <c r="S12" s="275"/>
      <c r="T12" s="274"/>
      <c r="U12" s="345"/>
    </row>
    <row r="13" spans="1:21" ht="18.75">
      <c r="A13" s="293">
        <v>220600</v>
      </c>
      <c r="B13" s="297"/>
      <c r="C13" s="297">
        <v>3000</v>
      </c>
      <c r="D13" s="275"/>
      <c r="E13" s="275"/>
      <c r="F13" s="275"/>
      <c r="G13" s="275"/>
      <c r="H13" s="275"/>
      <c r="I13" s="275"/>
      <c r="J13" s="274"/>
      <c r="K13" s="274"/>
      <c r="L13" s="274">
        <v>4000</v>
      </c>
      <c r="M13" s="274"/>
      <c r="N13" s="274"/>
      <c r="O13" s="274"/>
      <c r="P13" s="274"/>
      <c r="Q13" s="274"/>
      <c r="R13" s="274"/>
      <c r="S13" s="275"/>
      <c r="T13" s="274"/>
      <c r="U13" s="276"/>
    </row>
    <row r="14" spans="1:21" ht="18.75">
      <c r="A14" s="293">
        <v>220700</v>
      </c>
      <c r="B14" s="275"/>
      <c r="C14" s="275"/>
      <c r="D14" s="275"/>
      <c r="E14" s="275"/>
      <c r="F14" s="275"/>
      <c r="G14" s="275"/>
      <c r="H14" s="275"/>
      <c r="I14" s="275"/>
      <c r="J14" s="274"/>
      <c r="K14" s="274"/>
      <c r="L14" s="274"/>
      <c r="M14" s="274"/>
      <c r="N14" s="274"/>
      <c r="O14" s="274"/>
      <c r="P14" s="274"/>
      <c r="Q14" s="274"/>
      <c r="R14" s="274"/>
      <c r="S14" s="275"/>
      <c r="T14" s="274"/>
      <c r="U14" s="345"/>
    </row>
    <row r="15" spans="1:21" ht="18.75">
      <c r="A15" s="293">
        <v>220700</v>
      </c>
      <c r="B15" s="275"/>
      <c r="C15" s="275"/>
      <c r="D15" s="275"/>
      <c r="E15" s="275"/>
      <c r="F15" s="275"/>
      <c r="G15" s="275"/>
      <c r="H15" s="275"/>
      <c r="I15" s="275"/>
      <c r="J15" s="274"/>
      <c r="K15" s="274"/>
      <c r="L15" s="274"/>
      <c r="M15" s="274"/>
      <c r="N15" s="274"/>
      <c r="O15" s="274"/>
      <c r="P15" s="274"/>
      <c r="Q15" s="274"/>
      <c r="R15" s="274"/>
      <c r="S15" s="275"/>
      <c r="T15" s="274"/>
      <c r="U15" s="345"/>
    </row>
    <row r="16" spans="1:21" ht="18.75">
      <c r="A16" s="277">
        <v>531000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1:25" ht="18.75">
      <c r="A17" s="278">
        <v>310100</v>
      </c>
      <c r="B17" s="275" t="s">
        <v>326</v>
      </c>
      <c r="C17" s="275" t="s">
        <v>345</v>
      </c>
      <c r="D17" s="274"/>
      <c r="E17" s="362"/>
      <c r="F17" s="274"/>
      <c r="G17" s="274"/>
      <c r="H17" s="274"/>
      <c r="I17" s="274"/>
      <c r="J17" s="274"/>
      <c r="K17" s="297"/>
      <c r="L17" s="297"/>
      <c r="M17" s="274"/>
      <c r="N17" s="274"/>
      <c r="O17" s="274"/>
      <c r="P17" s="274"/>
      <c r="Q17" s="274"/>
      <c r="R17" s="274"/>
      <c r="S17" s="274"/>
      <c r="T17" s="274"/>
      <c r="U17" s="275"/>
      <c r="Y17" s="217">
        <v>22801710.3</v>
      </c>
    </row>
    <row r="18" spans="1:25" ht="18.75">
      <c r="A18" s="278">
        <v>310300</v>
      </c>
      <c r="B18" s="274"/>
      <c r="C18" s="275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5"/>
      <c r="Y18" s="217">
        <v>22798710.3</v>
      </c>
    </row>
    <row r="19" spans="1:21" ht="18.75">
      <c r="A19" s="278">
        <v>310400</v>
      </c>
      <c r="B19" s="297"/>
      <c r="C19" s="297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1:25" ht="18.75">
      <c r="A20" s="278">
        <v>310500</v>
      </c>
      <c r="B20" s="275"/>
      <c r="C20" s="297">
        <v>2000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5"/>
      <c r="Y20" s="81">
        <v>3000</v>
      </c>
    </row>
    <row r="21" spans="1:25" ht="18.75">
      <c r="A21" s="277">
        <v>532000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5"/>
      <c r="L21" s="275"/>
      <c r="M21" s="274"/>
      <c r="N21" s="274"/>
      <c r="O21" s="274"/>
      <c r="P21" s="274"/>
      <c r="Q21" s="274"/>
      <c r="R21" s="274"/>
      <c r="S21" s="274"/>
      <c r="T21" s="274"/>
      <c r="U21" s="275"/>
      <c r="Y21" s="81" t="s">
        <v>196</v>
      </c>
    </row>
    <row r="22" spans="1:21" ht="18.75">
      <c r="A22" s="278">
        <v>320100</v>
      </c>
      <c r="B22" s="275" t="s">
        <v>327</v>
      </c>
      <c r="C22" s="275" t="s">
        <v>343</v>
      </c>
      <c r="D22" s="274"/>
      <c r="E22" s="274"/>
      <c r="F22" s="274"/>
      <c r="G22" s="274"/>
      <c r="H22" s="274"/>
      <c r="I22" s="274"/>
      <c r="J22" s="274"/>
      <c r="K22" s="275"/>
      <c r="L22" s="275"/>
      <c r="M22" s="274"/>
      <c r="N22" s="274"/>
      <c r="O22" s="274"/>
      <c r="P22" s="274"/>
      <c r="Q22" s="274"/>
      <c r="R22" s="274"/>
      <c r="S22" s="274"/>
      <c r="T22" s="274"/>
      <c r="U22" s="275"/>
    </row>
    <row r="23" spans="1:21" ht="18" customHeight="1">
      <c r="A23" s="278">
        <v>320300</v>
      </c>
      <c r="B23" s="275"/>
      <c r="C23" s="274"/>
      <c r="D23" s="274"/>
      <c r="E23" s="275" t="s">
        <v>335</v>
      </c>
      <c r="F23" s="274"/>
      <c r="G23" s="274"/>
      <c r="H23" s="274"/>
      <c r="I23" s="274"/>
      <c r="J23" s="274"/>
      <c r="K23" s="275"/>
      <c r="L23" s="275"/>
      <c r="M23" s="274">
        <v>50000</v>
      </c>
      <c r="N23" s="274"/>
      <c r="O23" s="274"/>
      <c r="P23" s="274"/>
      <c r="Q23" s="274"/>
      <c r="R23" s="274"/>
      <c r="S23" s="274"/>
      <c r="T23" s="274"/>
      <c r="U23" s="275"/>
    </row>
    <row r="24" spans="1:21" ht="18.75">
      <c r="A24" s="278">
        <v>320300</v>
      </c>
      <c r="B24" s="297"/>
      <c r="C24" s="275"/>
      <c r="D24" s="274"/>
      <c r="E24" s="275"/>
      <c r="F24" s="274"/>
      <c r="G24" s="274"/>
      <c r="H24" s="274"/>
      <c r="I24" s="274"/>
      <c r="J24" s="275"/>
      <c r="K24" s="275"/>
      <c r="L24" s="275"/>
      <c r="M24" s="274"/>
      <c r="N24" s="274"/>
      <c r="O24" s="274"/>
      <c r="P24" s="297"/>
      <c r="Q24" s="275" t="s">
        <v>328</v>
      </c>
      <c r="R24" s="274"/>
      <c r="S24" s="274"/>
      <c r="T24" s="274"/>
      <c r="U24" s="296"/>
    </row>
    <row r="25" spans="1:21" ht="18.75">
      <c r="A25" s="278">
        <v>320400</v>
      </c>
      <c r="B25" s="275"/>
      <c r="C25" s="275"/>
      <c r="D25" s="274"/>
      <c r="E25" s="275"/>
      <c r="F25" s="274"/>
      <c r="G25" s="274"/>
      <c r="H25" s="274"/>
      <c r="I25" s="274"/>
      <c r="J25" s="274"/>
      <c r="K25" s="275"/>
      <c r="L25" s="275"/>
      <c r="M25" s="274"/>
      <c r="N25" s="274"/>
      <c r="O25" s="274"/>
      <c r="P25" s="297"/>
      <c r="Q25" s="275"/>
      <c r="R25" s="274"/>
      <c r="S25" s="274"/>
      <c r="T25" s="274"/>
      <c r="U25" s="275"/>
    </row>
    <row r="26" spans="1:21" ht="18.75">
      <c r="A26" s="277">
        <v>533000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1:21" ht="18.75">
      <c r="A27" s="278">
        <v>330100</v>
      </c>
      <c r="B27" s="297"/>
      <c r="C27" s="297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1:21" ht="18.75">
      <c r="A28" s="278">
        <v>330300</v>
      </c>
      <c r="B28" s="297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>
        <v>75000</v>
      </c>
      <c r="N28" s="274"/>
      <c r="O28" s="274"/>
      <c r="P28" s="274"/>
      <c r="Q28" s="274"/>
      <c r="R28" s="274"/>
      <c r="S28" s="274"/>
      <c r="T28" s="274"/>
      <c r="U28" s="274"/>
    </row>
    <row r="29" spans="1:21" ht="18.75">
      <c r="A29" s="278">
        <v>330600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>
        <v>112679</v>
      </c>
      <c r="M29" s="297"/>
      <c r="N29" s="274"/>
      <c r="O29" s="274"/>
      <c r="P29" s="274"/>
      <c r="Q29" s="274"/>
      <c r="R29" s="274"/>
      <c r="S29" s="274"/>
      <c r="T29" s="274"/>
      <c r="U29" s="274"/>
    </row>
    <row r="30" spans="1:21" ht="18.75">
      <c r="A30" s="348"/>
      <c r="B30" s="349"/>
      <c r="C30" s="349"/>
      <c r="D30" s="349"/>
      <c r="E30" s="349"/>
      <c r="F30" s="349"/>
      <c r="G30" s="349"/>
      <c r="H30" s="349"/>
      <c r="I30" s="350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</row>
    <row r="31" spans="1:21" ht="18.75">
      <c r="A31" s="348"/>
      <c r="B31" s="349"/>
      <c r="C31" s="349"/>
      <c r="D31" s="349"/>
      <c r="E31" s="349"/>
      <c r="F31" s="349"/>
      <c r="G31" s="349"/>
      <c r="H31" s="349"/>
      <c r="I31" s="350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</row>
    <row r="32" spans="1:21" ht="18.75">
      <c r="A32" s="294" t="s">
        <v>265</v>
      </c>
      <c r="B32" s="498" t="s">
        <v>266</v>
      </c>
      <c r="C32" s="522"/>
      <c r="D32" s="512" t="s">
        <v>198</v>
      </c>
      <c r="E32" s="513"/>
      <c r="F32" s="512" t="s">
        <v>199</v>
      </c>
      <c r="G32" s="513"/>
      <c r="H32" s="512" t="s">
        <v>200</v>
      </c>
      <c r="I32" s="513"/>
      <c r="J32" s="274" t="s">
        <v>201</v>
      </c>
      <c r="K32" s="522" t="s">
        <v>202</v>
      </c>
      <c r="L32" s="522"/>
      <c r="M32" s="522"/>
      <c r="N32" s="497" t="s">
        <v>203</v>
      </c>
      <c r="O32" s="498"/>
      <c r="P32" s="522" t="s">
        <v>204</v>
      </c>
      <c r="Q32" s="522"/>
      <c r="R32" s="497" t="s">
        <v>205</v>
      </c>
      <c r="S32" s="498"/>
      <c r="T32" s="274" t="s">
        <v>206</v>
      </c>
      <c r="U32" s="499" t="s">
        <v>52</v>
      </c>
    </row>
    <row r="33" spans="1:21" ht="45">
      <c r="A33" s="293" t="s">
        <v>288</v>
      </c>
      <c r="B33" s="274" t="s">
        <v>268</v>
      </c>
      <c r="C33" s="274" t="s">
        <v>269</v>
      </c>
      <c r="D33" s="275" t="s">
        <v>270</v>
      </c>
      <c r="E33" s="275" t="s">
        <v>271</v>
      </c>
      <c r="F33" s="275" t="s">
        <v>272</v>
      </c>
      <c r="G33" s="275" t="s">
        <v>273</v>
      </c>
      <c r="H33" s="275" t="s">
        <v>274</v>
      </c>
      <c r="I33" s="275" t="s">
        <v>275</v>
      </c>
      <c r="J33" s="274" t="s">
        <v>276</v>
      </c>
      <c r="K33" s="274" t="s">
        <v>277</v>
      </c>
      <c r="L33" s="275" t="s">
        <v>278</v>
      </c>
      <c r="M33" s="275" t="s">
        <v>314</v>
      </c>
      <c r="N33" s="274" t="s">
        <v>279</v>
      </c>
      <c r="O33" s="274" t="s">
        <v>280</v>
      </c>
      <c r="P33" s="274" t="s">
        <v>281</v>
      </c>
      <c r="Q33" s="274" t="s">
        <v>282</v>
      </c>
      <c r="R33" s="274" t="s">
        <v>283</v>
      </c>
      <c r="S33" s="275" t="s">
        <v>284</v>
      </c>
      <c r="T33" s="274" t="s">
        <v>285</v>
      </c>
      <c r="U33" s="500"/>
    </row>
    <row r="34" spans="1:21" ht="18.75">
      <c r="A34" s="344">
        <v>533000</v>
      </c>
      <c r="B34" s="274"/>
      <c r="C34" s="274"/>
      <c r="D34" s="275"/>
      <c r="E34" s="275"/>
      <c r="F34" s="275"/>
      <c r="G34" s="275"/>
      <c r="H34" s="275"/>
      <c r="I34" s="275"/>
      <c r="J34" s="274"/>
      <c r="K34" s="274"/>
      <c r="L34" s="274"/>
      <c r="M34" s="274"/>
      <c r="N34" s="274"/>
      <c r="O34" s="274"/>
      <c r="P34" s="274"/>
      <c r="Q34" s="274"/>
      <c r="R34" s="274"/>
      <c r="S34" s="275"/>
      <c r="T34" s="274"/>
      <c r="U34" s="276"/>
    </row>
    <row r="35" spans="1:21" ht="18.75">
      <c r="A35" s="293">
        <v>331400</v>
      </c>
      <c r="B35" s="297"/>
      <c r="C35" s="297">
        <v>3000</v>
      </c>
      <c r="D35" s="275"/>
      <c r="E35" s="275"/>
      <c r="F35" s="275"/>
      <c r="G35" s="275"/>
      <c r="H35" s="275"/>
      <c r="I35" s="275"/>
      <c r="J35" s="274"/>
      <c r="K35" s="297"/>
      <c r="L35" s="297"/>
      <c r="M35" s="274"/>
      <c r="N35" s="274"/>
      <c r="O35" s="274"/>
      <c r="P35" s="274"/>
      <c r="Q35" s="274"/>
      <c r="R35" s="274"/>
      <c r="S35" s="275"/>
      <c r="T35" s="274"/>
      <c r="U35" s="345"/>
    </row>
    <row r="36" spans="1:21" ht="18.75">
      <c r="A36" s="344">
        <v>534000</v>
      </c>
      <c r="B36" s="274"/>
      <c r="C36" s="274"/>
      <c r="D36" s="275"/>
      <c r="E36" s="275"/>
      <c r="F36" s="275"/>
      <c r="G36" s="275"/>
      <c r="H36" s="275"/>
      <c r="I36" s="275"/>
      <c r="J36" s="274"/>
      <c r="K36" s="274"/>
      <c r="L36" s="274"/>
      <c r="M36" s="274"/>
      <c r="N36" s="274"/>
      <c r="O36" s="274"/>
      <c r="P36" s="274"/>
      <c r="Q36" s="274"/>
      <c r="R36" s="274"/>
      <c r="S36" s="275"/>
      <c r="T36" s="274"/>
      <c r="U36" s="276"/>
    </row>
    <row r="37" spans="1:21" ht="18.75">
      <c r="A37" s="293">
        <v>340100</v>
      </c>
      <c r="B37" s="275" t="s">
        <v>350</v>
      </c>
      <c r="C37" s="274"/>
      <c r="D37" s="275"/>
      <c r="E37" s="275"/>
      <c r="F37" s="275"/>
      <c r="G37" s="275"/>
      <c r="H37" s="275"/>
      <c r="I37" s="275"/>
      <c r="J37" s="274"/>
      <c r="K37" s="274"/>
      <c r="L37" s="274"/>
      <c r="M37" s="274"/>
      <c r="N37" s="274"/>
      <c r="O37" s="274"/>
      <c r="P37" s="274"/>
      <c r="Q37" s="274"/>
      <c r="R37" s="274"/>
      <c r="S37" s="275"/>
      <c r="T37" s="274"/>
      <c r="U37" s="276"/>
    </row>
    <row r="38" spans="1:21" ht="18.75">
      <c r="A38" s="293">
        <v>340300</v>
      </c>
      <c r="B38" s="275"/>
      <c r="C38" s="274"/>
      <c r="D38" s="275"/>
      <c r="E38" s="275"/>
      <c r="F38" s="275"/>
      <c r="G38" s="275"/>
      <c r="H38" s="275"/>
      <c r="I38" s="275"/>
      <c r="J38" s="274"/>
      <c r="K38" s="274"/>
      <c r="L38" s="274"/>
      <c r="M38" s="274"/>
      <c r="N38" s="274"/>
      <c r="O38" s="274"/>
      <c r="P38" s="274"/>
      <c r="Q38" s="274"/>
      <c r="R38" s="274"/>
      <c r="S38" s="275"/>
      <c r="T38" s="274"/>
      <c r="U38" s="345"/>
    </row>
    <row r="39" spans="1:21" ht="18.75">
      <c r="A39" s="293">
        <v>340500</v>
      </c>
      <c r="B39" s="297">
        <v>13000</v>
      </c>
      <c r="C39" s="274"/>
      <c r="D39" s="275"/>
      <c r="E39" s="275"/>
      <c r="F39" s="275"/>
      <c r="G39" s="275"/>
      <c r="H39" s="275"/>
      <c r="I39" s="275"/>
      <c r="J39" s="274"/>
      <c r="K39" s="274"/>
      <c r="L39" s="274"/>
      <c r="M39" s="274"/>
      <c r="N39" s="274"/>
      <c r="O39" s="274"/>
      <c r="P39" s="274"/>
      <c r="Q39" s="274"/>
      <c r="R39" s="274"/>
      <c r="S39" s="275"/>
      <c r="T39" s="274"/>
      <c r="U39" s="276"/>
    </row>
    <row r="40" spans="1:21" ht="18.75">
      <c r="A40" s="277">
        <v>541000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</row>
    <row r="41" spans="1:21" ht="18.75">
      <c r="A41" s="278">
        <v>410100</v>
      </c>
      <c r="B41" s="297"/>
      <c r="C41" s="274"/>
      <c r="D41" s="274"/>
      <c r="E41" s="274"/>
      <c r="F41" s="274"/>
      <c r="G41" s="274"/>
      <c r="H41" s="274"/>
      <c r="I41" s="274"/>
      <c r="J41" s="274"/>
      <c r="K41" s="297"/>
      <c r="L41" s="297"/>
      <c r="M41" s="274"/>
      <c r="N41" s="274"/>
      <c r="O41" s="274"/>
      <c r="P41" s="274"/>
      <c r="Q41" s="274"/>
      <c r="R41" s="274"/>
      <c r="S41" s="274"/>
      <c r="T41" s="274"/>
      <c r="U41" s="274"/>
    </row>
    <row r="42" spans="1:21" ht="18.75">
      <c r="A42" s="278">
        <v>411300</v>
      </c>
      <c r="B42" s="297"/>
      <c r="C42" s="274"/>
      <c r="D42" s="274"/>
      <c r="E42" s="274"/>
      <c r="F42" s="274"/>
      <c r="G42" s="274"/>
      <c r="H42" s="274"/>
      <c r="I42" s="274"/>
      <c r="J42" s="274"/>
      <c r="K42" s="274"/>
      <c r="L42" s="298"/>
      <c r="M42" s="351"/>
      <c r="N42" s="274"/>
      <c r="O42" s="274"/>
      <c r="P42" s="274"/>
      <c r="Q42" s="274"/>
      <c r="R42" s="274"/>
      <c r="S42" s="274"/>
      <c r="T42" s="274"/>
      <c r="U42" s="275"/>
    </row>
    <row r="43" spans="1:21" ht="18.75">
      <c r="A43" s="294">
        <v>411800</v>
      </c>
      <c r="B43" s="352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351"/>
      <c r="N43" s="298"/>
      <c r="O43" s="298"/>
      <c r="P43" s="298"/>
      <c r="Q43" s="298"/>
      <c r="R43" s="298"/>
      <c r="S43" s="298"/>
      <c r="T43" s="298"/>
      <c r="U43" s="351"/>
    </row>
    <row r="44" spans="1:21" ht="18.75">
      <c r="A44" s="353">
        <v>542000</v>
      </c>
      <c r="B44" s="352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</row>
    <row r="45" spans="1:21" ht="18.75">
      <c r="A45" s="294">
        <v>421000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>
        <v>751400</v>
      </c>
      <c r="M45" s="352"/>
      <c r="N45" s="298"/>
      <c r="O45" s="298"/>
      <c r="P45" s="298"/>
      <c r="Q45" s="298"/>
      <c r="R45" s="298"/>
      <c r="S45" s="351"/>
      <c r="T45" s="298"/>
      <c r="U45" s="351"/>
    </row>
    <row r="46" spans="1:21" ht="18.75">
      <c r="A46" s="294">
        <v>421000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351" t="s">
        <v>364</v>
      </c>
      <c r="M46" s="352"/>
      <c r="N46" s="298"/>
      <c r="O46" s="298"/>
      <c r="P46" s="298"/>
      <c r="Q46" s="298"/>
      <c r="R46" s="298"/>
      <c r="S46" s="351"/>
      <c r="T46" s="298"/>
      <c r="U46" s="351"/>
    </row>
    <row r="47" spans="1:21" ht="18.75">
      <c r="A47" s="353">
        <v>551000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351"/>
      <c r="T47" s="298"/>
      <c r="U47" s="351"/>
    </row>
    <row r="48" spans="1:21" ht="18.75">
      <c r="A48" s="294">
        <v>510100</v>
      </c>
      <c r="B48" s="352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351"/>
      <c r="T48" s="298"/>
      <c r="U48" s="354"/>
    </row>
    <row r="49" spans="1:21" ht="18.75">
      <c r="A49" s="353">
        <v>510000</v>
      </c>
      <c r="B49" s="352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351"/>
      <c r="T49" s="298"/>
      <c r="U49" s="351"/>
    </row>
    <row r="50" spans="1:21" ht="18.75" customHeight="1">
      <c r="A50" s="294">
        <v>110300</v>
      </c>
      <c r="B50" s="352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351"/>
      <c r="T50" s="352">
        <v>4000</v>
      </c>
      <c r="U50" s="351"/>
    </row>
    <row r="51" spans="1:21" ht="18.75">
      <c r="A51" s="294">
        <v>110900</v>
      </c>
      <c r="B51" s="352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351"/>
      <c r="T51" s="351" t="s">
        <v>342</v>
      </c>
      <c r="U51" s="351"/>
    </row>
    <row r="52" spans="1:21" ht="18.75">
      <c r="A52" s="294">
        <v>111000</v>
      </c>
      <c r="B52" s="352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351"/>
      <c r="T52" s="352" t="s">
        <v>344</v>
      </c>
      <c r="U52" s="351"/>
    </row>
    <row r="53" spans="1:21" ht="18.75">
      <c r="A53" s="294">
        <v>111100</v>
      </c>
      <c r="B53" s="352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351"/>
      <c r="T53" s="351" t="s">
        <v>345</v>
      </c>
      <c r="U53" s="354"/>
    </row>
    <row r="54" spans="1:21" ht="18.75">
      <c r="A54" s="353">
        <v>561000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351"/>
      <c r="T54" s="298"/>
      <c r="U54" s="351"/>
    </row>
    <row r="55" spans="1:21" ht="19.5" thickBot="1">
      <c r="A55" s="284">
        <v>610200</v>
      </c>
      <c r="B55" s="281">
        <v>37800</v>
      </c>
      <c r="C55" s="281"/>
      <c r="D55" s="281"/>
      <c r="E55" s="281"/>
      <c r="F55" s="281"/>
      <c r="G55" s="281"/>
      <c r="H55" s="300"/>
      <c r="I55" s="281"/>
      <c r="J55" s="281"/>
      <c r="K55" s="281"/>
      <c r="L55" s="329" t="s">
        <v>365</v>
      </c>
      <c r="M55" s="281"/>
      <c r="N55" s="281"/>
      <c r="O55" s="281"/>
      <c r="P55" s="281"/>
      <c r="Q55" s="281"/>
      <c r="R55" s="281"/>
      <c r="S55" s="281"/>
      <c r="T55" s="281"/>
      <c r="U55" s="281"/>
    </row>
    <row r="56" spans="1:21" ht="19.5" thickTop="1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</row>
    <row r="57" spans="1:21" ht="21">
      <c r="A57" s="106"/>
      <c r="B57" s="153" t="s">
        <v>301</v>
      </c>
      <c r="D57" s="153"/>
      <c r="E57" s="153"/>
      <c r="H57" s="153"/>
      <c r="I57" s="153" t="s">
        <v>302</v>
      </c>
      <c r="J57" s="153"/>
      <c r="K57" s="153"/>
      <c r="L57" s="153"/>
      <c r="M57" s="153"/>
      <c r="N57" s="153"/>
      <c r="P57" s="153"/>
      <c r="Q57" s="153" t="s">
        <v>303</v>
      </c>
      <c r="T57" s="153"/>
      <c r="U57" s="153"/>
    </row>
    <row r="58" spans="1:21" ht="21">
      <c r="A58" s="106"/>
      <c r="B58" s="153" t="s">
        <v>197</v>
      </c>
      <c r="D58" s="153"/>
      <c r="E58" s="153"/>
      <c r="H58" s="153"/>
      <c r="I58" s="153" t="s">
        <v>304</v>
      </c>
      <c r="J58" s="153"/>
      <c r="K58" s="153"/>
      <c r="L58" s="153"/>
      <c r="M58" s="153"/>
      <c r="N58" s="153"/>
      <c r="O58" s="153"/>
      <c r="P58" s="153"/>
      <c r="Q58" s="153" t="s">
        <v>305</v>
      </c>
      <c r="S58" s="153"/>
      <c r="T58" s="153"/>
      <c r="U58" s="153"/>
    </row>
    <row r="59" spans="1:21" ht="21">
      <c r="A59" s="106"/>
      <c r="B59" s="236" t="s">
        <v>306</v>
      </c>
      <c r="C59" s="336"/>
      <c r="D59" s="336"/>
      <c r="E59" s="336"/>
      <c r="F59" s="336"/>
      <c r="H59" s="153"/>
      <c r="I59" s="153" t="s">
        <v>307</v>
      </c>
      <c r="J59" s="153"/>
      <c r="K59" s="153"/>
      <c r="L59" s="153"/>
      <c r="M59" s="153"/>
      <c r="N59" s="238"/>
      <c r="O59" s="238"/>
      <c r="P59" s="238"/>
      <c r="Q59" s="238" t="s">
        <v>308</v>
      </c>
      <c r="R59" s="238"/>
      <c r="S59" s="238"/>
      <c r="T59" s="238"/>
      <c r="U59" s="153"/>
    </row>
    <row r="60" spans="1:21" ht="18.7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</row>
  </sheetData>
  <sheetProtection/>
  <mergeCells count="24">
    <mergeCell ref="A1:U1"/>
    <mergeCell ref="A2:U2"/>
    <mergeCell ref="A3:U3"/>
    <mergeCell ref="A4:U4"/>
    <mergeCell ref="A5:U5"/>
    <mergeCell ref="A6:U6"/>
    <mergeCell ref="N32:O32"/>
    <mergeCell ref="P32:Q32"/>
    <mergeCell ref="B7:C7"/>
    <mergeCell ref="D7:E7"/>
    <mergeCell ref="F7:G7"/>
    <mergeCell ref="H7:I7"/>
    <mergeCell ref="K7:M7"/>
    <mergeCell ref="N7:O7"/>
    <mergeCell ref="R32:S32"/>
    <mergeCell ref="U32:U33"/>
    <mergeCell ref="P7:Q7"/>
    <mergeCell ref="R7:S7"/>
    <mergeCell ref="U7:U8"/>
    <mergeCell ref="B32:C32"/>
    <mergeCell ref="D32:E32"/>
    <mergeCell ref="F32:G32"/>
    <mergeCell ref="H32:I32"/>
    <mergeCell ref="K32:M32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46">
      <selection activeCell="G63" sqref="G63"/>
    </sheetView>
  </sheetViews>
  <sheetFormatPr defaultColWidth="9.140625" defaultRowHeight="21.75"/>
  <cols>
    <col min="1" max="5" width="9.140625" style="81" customWidth="1"/>
    <col min="6" max="6" width="6.7109375" style="81" customWidth="1"/>
    <col min="7" max="7" width="9.7109375" style="81" bestFit="1" customWidth="1"/>
    <col min="8" max="9" width="16.8515625" style="81" customWidth="1"/>
    <col min="10" max="10" width="19.421875" style="81" customWidth="1"/>
    <col min="11" max="12" width="13.57421875" style="81" bestFit="1" customWidth="1"/>
    <col min="13" max="13" width="12.421875" style="81" bestFit="1" customWidth="1"/>
    <col min="14" max="16384" width="9.140625" style="81" customWidth="1"/>
  </cols>
  <sheetData>
    <row r="1" spans="1:10" ht="21">
      <c r="A1" s="403" t="s">
        <v>160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21">
      <c r="A2" s="403" t="s">
        <v>90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21">
      <c r="A3" s="403" t="s">
        <v>354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21">
      <c r="A4" s="153"/>
      <c r="B4" s="153"/>
      <c r="C4" s="153"/>
      <c r="D4" s="153"/>
      <c r="E4" s="153"/>
      <c r="F4" s="153"/>
      <c r="G4" s="153"/>
      <c r="H4" s="153"/>
      <c r="I4" s="153"/>
      <c r="J4" s="154"/>
    </row>
    <row r="5" spans="1:10" ht="21">
      <c r="A5" s="412" t="s">
        <v>4</v>
      </c>
      <c r="B5" s="413"/>
      <c r="C5" s="413"/>
      <c r="D5" s="413"/>
      <c r="E5" s="413"/>
      <c r="F5" s="414"/>
      <c r="G5" s="156" t="s">
        <v>39</v>
      </c>
      <c r="H5" s="155" t="s">
        <v>0</v>
      </c>
      <c r="I5" s="155" t="s">
        <v>138</v>
      </c>
      <c r="J5" s="156" t="s">
        <v>193</v>
      </c>
    </row>
    <row r="6" spans="1:10" ht="21">
      <c r="A6" s="157" t="s">
        <v>47</v>
      </c>
      <c r="B6" s="158"/>
      <c r="C6" s="158"/>
      <c r="D6" s="159"/>
      <c r="E6" s="159"/>
      <c r="F6" s="160"/>
      <c r="G6" s="161"/>
      <c r="H6" s="162"/>
      <c r="I6" s="162"/>
      <c r="J6" s="162"/>
    </row>
    <row r="7" spans="1:10" ht="21">
      <c r="A7" s="163" t="s">
        <v>48</v>
      </c>
      <c r="B7" s="164"/>
      <c r="C7" s="164"/>
      <c r="D7" s="165"/>
      <c r="E7" s="165"/>
      <c r="F7" s="166"/>
      <c r="G7" s="167">
        <v>411000</v>
      </c>
      <c r="H7" s="168"/>
      <c r="I7" s="168"/>
      <c r="J7" s="168"/>
    </row>
    <row r="8" spans="1:11" ht="21">
      <c r="A8" s="169" t="s">
        <v>49</v>
      </c>
      <c r="B8" s="170"/>
      <c r="C8" s="170"/>
      <c r="D8" s="170"/>
      <c r="E8" s="170"/>
      <c r="F8" s="171"/>
      <c r="G8" s="172">
        <v>411001</v>
      </c>
      <c r="H8" s="173">
        <v>200000</v>
      </c>
      <c r="I8" s="173">
        <v>3960</v>
      </c>
      <c r="J8" s="173">
        <v>425605</v>
      </c>
      <c r="K8" s="174"/>
    </row>
    <row r="9" spans="1:11" ht="21">
      <c r="A9" s="169" t="s">
        <v>50</v>
      </c>
      <c r="B9" s="170"/>
      <c r="C9" s="170"/>
      <c r="D9" s="170"/>
      <c r="E9" s="170"/>
      <c r="F9" s="171"/>
      <c r="G9" s="172">
        <v>411002</v>
      </c>
      <c r="H9" s="173">
        <v>55000</v>
      </c>
      <c r="I9" s="173">
        <v>4832.73</v>
      </c>
      <c r="J9" s="173">
        <v>59006.26</v>
      </c>
      <c r="K9" s="174"/>
    </row>
    <row r="10" spans="1:11" ht="21">
      <c r="A10" s="175" t="s">
        <v>51</v>
      </c>
      <c r="B10" s="176"/>
      <c r="C10" s="176"/>
      <c r="D10" s="176"/>
      <c r="E10" s="176"/>
      <c r="F10" s="73"/>
      <c r="G10" s="177">
        <v>411003</v>
      </c>
      <c r="H10" s="178">
        <v>30000</v>
      </c>
      <c r="I10" s="178">
        <v>0</v>
      </c>
      <c r="J10" s="178">
        <v>44424</v>
      </c>
      <c r="K10" s="174"/>
    </row>
    <row r="11" spans="1:11" ht="21">
      <c r="A11" s="418" t="s">
        <v>52</v>
      </c>
      <c r="B11" s="419"/>
      <c r="C11" s="419"/>
      <c r="D11" s="419"/>
      <c r="E11" s="419"/>
      <c r="F11" s="420"/>
      <c r="G11" s="179"/>
      <c r="H11" s="180">
        <f>SUM(H8:H10)</f>
        <v>285000</v>
      </c>
      <c r="I11" s="180">
        <f>SUM(I8:I10)</f>
        <v>8792.73</v>
      </c>
      <c r="J11" s="181">
        <f>SUM(J8:J10)</f>
        <v>529035.26</v>
      </c>
      <c r="K11" s="174"/>
    </row>
    <row r="12" spans="1:11" ht="21">
      <c r="A12" s="157" t="s">
        <v>53</v>
      </c>
      <c r="B12" s="158"/>
      <c r="C12" s="158"/>
      <c r="D12" s="158"/>
      <c r="E12" s="158"/>
      <c r="F12" s="182"/>
      <c r="G12" s="183">
        <v>412000</v>
      </c>
      <c r="H12" s="162"/>
      <c r="I12" s="162"/>
      <c r="J12" s="162"/>
      <c r="K12" s="174"/>
    </row>
    <row r="13" spans="1:11" ht="21">
      <c r="A13" s="184" t="s">
        <v>54</v>
      </c>
      <c r="B13" s="185"/>
      <c r="C13" s="185"/>
      <c r="D13" s="185"/>
      <c r="E13" s="185"/>
      <c r="F13" s="186"/>
      <c r="G13" s="172">
        <v>412101</v>
      </c>
      <c r="H13" s="173">
        <v>0</v>
      </c>
      <c r="I13" s="173">
        <v>0</v>
      </c>
      <c r="J13" s="173">
        <v>0</v>
      </c>
      <c r="K13" s="174"/>
    </row>
    <row r="14" spans="1:11" ht="21">
      <c r="A14" s="169" t="s">
        <v>55</v>
      </c>
      <c r="B14" s="170"/>
      <c r="C14" s="170"/>
      <c r="D14" s="170"/>
      <c r="E14" s="170"/>
      <c r="F14" s="171"/>
      <c r="G14" s="172">
        <v>412103</v>
      </c>
      <c r="H14" s="173">
        <v>0</v>
      </c>
      <c r="I14" s="173">
        <v>0</v>
      </c>
      <c r="J14" s="173">
        <v>0</v>
      </c>
      <c r="K14" s="174"/>
    </row>
    <row r="15" spans="1:11" ht="21">
      <c r="A15" s="169" t="s">
        <v>56</v>
      </c>
      <c r="B15" s="170"/>
      <c r="C15" s="170"/>
      <c r="D15" s="170"/>
      <c r="E15" s="170"/>
      <c r="F15" s="171"/>
      <c r="G15" s="172">
        <v>412104</v>
      </c>
      <c r="H15" s="173">
        <v>0</v>
      </c>
      <c r="I15" s="173">
        <v>560</v>
      </c>
      <c r="J15" s="173">
        <v>560</v>
      </c>
      <c r="K15" s="174"/>
    </row>
    <row r="16" spans="1:11" ht="21">
      <c r="A16" s="169" t="s">
        <v>215</v>
      </c>
      <c r="B16" s="170"/>
      <c r="C16" s="170"/>
      <c r="D16" s="170"/>
      <c r="E16" s="170"/>
      <c r="F16" s="171"/>
      <c r="G16" s="172">
        <v>412106</v>
      </c>
      <c r="H16" s="173">
        <v>50000</v>
      </c>
      <c r="I16" s="173">
        <v>29</v>
      </c>
      <c r="J16" s="173">
        <v>2549</v>
      </c>
      <c r="K16" s="174"/>
    </row>
    <row r="17" spans="1:11" ht="21">
      <c r="A17" s="169" t="s">
        <v>248</v>
      </c>
      <c r="B17" s="170"/>
      <c r="C17" s="170"/>
      <c r="D17" s="170"/>
      <c r="E17" s="170"/>
      <c r="F17" s="171"/>
      <c r="G17" s="172">
        <v>412107</v>
      </c>
      <c r="H17" s="173">
        <v>80000</v>
      </c>
      <c r="I17" s="173">
        <v>20220</v>
      </c>
      <c r="J17" s="173">
        <v>70060</v>
      </c>
      <c r="K17" s="174"/>
    </row>
    <row r="18" spans="1:11" ht="21">
      <c r="A18" s="169" t="s">
        <v>249</v>
      </c>
      <c r="B18" s="170"/>
      <c r="C18" s="170"/>
      <c r="D18" s="170"/>
      <c r="E18" s="170"/>
      <c r="F18" s="171"/>
      <c r="G18" s="172">
        <v>412128</v>
      </c>
      <c r="H18" s="173">
        <v>1000</v>
      </c>
      <c r="I18" s="173">
        <v>170</v>
      </c>
      <c r="J18" s="173">
        <v>860</v>
      </c>
      <c r="K18" s="174"/>
    </row>
    <row r="19" spans="1:11" ht="21">
      <c r="A19" s="175" t="s">
        <v>329</v>
      </c>
      <c r="B19" s="176"/>
      <c r="C19" s="176"/>
      <c r="D19" s="176"/>
      <c r="E19" s="176"/>
      <c r="F19" s="73"/>
      <c r="G19" s="188">
        <v>412199</v>
      </c>
      <c r="H19" s="189">
        <v>5000</v>
      </c>
      <c r="I19" s="173">
        <v>0</v>
      </c>
      <c r="J19" s="178">
        <v>4190</v>
      </c>
      <c r="K19" s="174"/>
    </row>
    <row r="20" spans="1:11" ht="21">
      <c r="A20" s="169" t="s">
        <v>330</v>
      </c>
      <c r="B20" s="170"/>
      <c r="C20" s="170"/>
      <c r="D20" s="170"/>
      <c r="E20" s="170"/>
      <c r="F20" s="171"/>
      <c r="G20" s="172">
        <v>412202</v>
      </c>
      <c r="H20" s="173">
        <v>5000</v>
      </c>
      <c r="I20" s="173">
        <v>400</v>
      </c>
      <c r="J20" s="173">
        <v>8100</v>
      </c>
      <c r="K20" s="174"/>
    </row>
    <row r="21" spans="1:11" ht="21">
      <c r="A21" s="169" t="s">
        <v>331</v>
      </c>
      <c r="B21" s="170"/>
      <c r="C21" s="170"/>
      <c r="D21" s="170"/>
      <c r="E21" s="170"/>
      <c r="F21" s="171"/>
      <c r="G21" s="172">
        <v>412210</v>
      </c>
      <c r="H21" s="173">
        <v>30000</v>
      </c>
      <c r="I21" s="173">
        <v>0</v>
      </c>
      <c r="J21" s="173">
        <v>52716</v>
      </c>
      <c r="K21" s="174"/>
    </row>
    <row r="22" spans="1:11" ht="21">
      <c r="A22" s="190" t="s">
        <v>332</v>
      </c>
      <c r="B22" s="170"/>
      <c r="C22" s="170"/>
      <c r="D22" s="170"/>
      <c r="E22" s="170"/>
      <c r="F22" s="171"/>
      <c r="G22" s="172">
        <v>412303</v>
      </c>
      <c r="H22" s="173">
        <v>1000</v>
      </c>
      <c r="I22" s="173">
        <v>0</v>
      </c>
      <c r="J22" s="173">
        <v>0</v>
      </c>
      <c r="K22" s="174"/>
    </row>
    <row r="23" spans="1:11" ht="21">
      <c r="A23" s="168" t="s">
        <v>333</v>
      </c>
      <c r="B23" s="168"/>
      <c r="C23" s="168"/>
      <c r="D23" s="168"/>
      <c r="E23" s="168"/>
      <c r="F23" s="168"/>
      <c r="G23" s="187">
        <v>412304</v>
      </c>
      <c r="H23" s="173">
        <v>400</v>
      </c>
      <c r="I23" s="173">
        <v>0</v>
      </c>
      <c r="J23" s="173">
        <v>400</v>
      </c>
      <c r="K23" s="174"/>
    </row>
    <row r="24" spans="1:11" ht="21">
      <c r="A24" s="169" t="s">
        <v>250</v>
      </c>
      <c r="B24" s="170"/>
      <c r="C24" s="170"/>
      <c r="D24" s="170"/>
      <c r="E24" s="170"/>
      <c r="F24" s="171"/>
      <c r="G24" s="172">
        <v>412306</v>
      </c>
      <c r="H24" s="173">
        <v>2000</v>
      </c>
      <c r="I24" s="173">
        <v>0</v>
      </c>
      <c r="J24" s="173">
        <v>2000</v>
      </c>
      <c r="K24" s="174"/>
    </row>
    <row r="25" spans="1:11" ht="21">
      <c r="A25" s="169" t="s">
        <v>251</v>
      </c>
      <c r="B25" s="170"/>
      <c r="C25" s="170"/>
      <c r="D25" s="170"/>
      <c r="E25" s="170"/>
      <c r="F25" s="170"/>
      <c r="G25" s="172">
        <v>412307</v>
      </c>
      <c r="H25" s="173">
        <v>300</v>
      </c>
      <c r="I25" s="173">
        <v>20</v>
      </c>
      <c r="J25" s="246">
        <v>640</v>
      </c>
      <c r="K25" s="174"/>
    </row>
    <row r="26" spans="1:11" ht="21">
      <c r="A26" s="192" t="s">
        <v>252</v>
      </c>
      <c r="B26" s="193"/>
      <c r="C26" s="193"/>
      <c r="D26" s="193"/>
      <c r="E26" s="193"/>
      <c r="F26" s="193"/>
      <c r="G26" s="194">
        <v>412399</v>
      </c>
      <c r="H26" s="195">
        <v>0</v>
      </c>
      <c r="I26" s="191">
        <v>0</v>
      </c>
      <c r="J26" s="191">
        <v>400</v>
      </c>
      <c r="K26" s="174"/>
    </row>
    <row r="27" spans="1:11" ht="21">
      <c r="A27" s="421" t="s">
        <v>52</v>
      </c>
      <c r="B27" s="422"/>
      <c r="C27" s="422"/>
      <c r="D27" s="422"/>
      <c r="E27" s="422"/>
      <c r="F27" s="423"/>
      <c r="G27" s="196"/>
      <c r="H27" s="197">
        <f>SUM(H13:H26)</f>
        <v>174700</v>
      </c>
      <c r="I27" s="180">
        <f>SUM(I13:I26)</f>
        <v>21399</v>
      </c>
      <c r="J27" s="181">
        <f>SUM(J13:J26)</f>
        <v>142475</v>
      </c>
      <c r="K27" s="174"/>
    </row>
    <row r="28" spans="1:11" ht="21">
      <c r="A28" s="157" t="s">
        <v>57</v>
      </c>
      <c r="B28" s="158"/>
      <c r="C28" s="158"/>
      <c r="D28" s="158"/>
      <c r="E28" s="158"/>
      <c r="F28" s="182"/>
      <c r="G28" s="198">
        <v>413000</v>
      </c>
      <c r="H28" s="162"/>
      <c r="I28" s="199"/>
      <c r="J28" s="200"/>
      <c r="K28" s="174"/>
    </row>
    <row r="29" spans="1:11" ht="21">
      <c r="A29" s="175" t="s">
        <v>58</v>
      </c>
      <c r="B29" s="176"/>
      <c r="C29" s="176"/>
      <c r="D29" s="176"/>
      <c r="E29" s="176"/>
      <c r="F29" s="73"/>
      <c r="G29" s="201">
        <v>413003</v>
      </c>
      <c r="H29" s="178">
        <v>100000</v>
      </c>
      <c r="I29" s="173">
        <v>32589.39</v>
      </c>
      <c r="J29" s="191">
        <v>136681.34</v>
      </c>
      <c r="K29" s="174"/>
    </row>
    <row r="30" spans="1:11" ht="21">
      <c r="A30" s="418" t="s">
        <v>52</v>
      </c>
      <c r="B30" s="424"/>
      <c r="C30" s="424"/>
      <c r="D30" s="424"/>
      <c r="E30" s="424"/>
      <c r="F30" s="425"/>
      <c r="G30" s="202"/>
      <c r="H30" s="180">
        <f>SUM(H29)</f>
        <v>100000</v>
      </c>
      <c r="I30" s="203">
        <f>SUM(I29)</f>
        <v>32589.39</v>
      </c>
      <c r="J30" s="204">
        <f>SUM(J29)</f>
        <v>136681.34</v>
      </c>
      <c r="K30" s="174"/>
    </row>
    <row r="31" spans="1:11" ht="21">
      <c r="A31" s="205" t="s">
        <v>59</v>
      </c>
      <c r="B31" s="206"/>
      <c r="C31" s="206"/>
      <c r="D31" s="206"/>
      <c r="E31" s="206"/>
      <c r="F31" s="207"/>
      <c r="G31" s="208">
        <v>415000</v>
      </c>
      <c r="H31" s="209"/>
      <c r="I31" s="209"/>
      <c r="J31" s="210"/>
      <c r="K31" s="174"/>
    </row>
    <row r="32" spans="1:11" ht="21">
      <c r="A32" s="247" t="s">
        <v>60</v>
      </c>
      <c r="B32" s="248"/>
      <c r="C32" s="248"/>
      <c r="D32" s="248"/>
      <c r="E32" s="248"/>
      <c r="F32" s="249"/>
      <c r="G32" s="250">
        <v>415004</v>
      </c>
      <c r="H32" s="251">
        <v>300000</v>
      </c>
      <c r="I32" s="173">
        <v>0</v>
      </c>
      <c r="J32" s="252">
        <v>44000</v>
      </c>
      <c r="K32" s="174"/>
    </row>
    <row r="33" spans="1:11" ht="21">
      <c r="A33" s="169" t="s">
        <v>166</v>
      </c>
      <c r="B33" s="170"/>
      <c r="C33" s="170"/>
      <c r="D33" s="170"/>
      <c r="E33" s="170"/>
      <c r="F33" s="171"/>
      <c r="G33" s="172">
        <v>415007</v>
      </c>
      <c r="H33" s="211">
        <v>100</v>
      </c>
      <c r="I33" s="211">
        <v>0</v>
      </c>
      <c r="J33" s="173">
        <v>0</v>
      </c>
      <c r="K33" s="174"/>
    </row>
    <row r="34" spans="1:11" ht="21">
      <c r="A34" s="175" t="s">
        <v>61</v>
      </c>
      <c r="B34" s="176"/>
      <c r="C34" s="176"/>
      <c r="D34" s="176"/>
      <c r="E34" s="176"/>
      <c r="F34" s="73"/>
      <c r="G34" s="177">
        <v>415999</v>
      </c>
      <c r="H34" s="212">
        <v>2000</v>
      </c>
      <c r="I34" s="212">
        <v>0</v>
      </c>
      <c r="J34" s="178">
        <v>200</v>
      </c>
      <c r="K34" s="174"/>
    </row>
    <row r="35" spans="1:11" ht="30" customHeight="1">
      <c r="A35" s="418" t="s">
        <v>52</v>
      </c>
      <c r="B35" s="419"/>
      <c r="C35" s="419"/>
      <c r="D35" s="419"/>
      <c r="E35" s="419"/>
      <c r="F35" s="420"/>
      <c r="G35" s="213"/>
      <c r="H35" s="214">
        <f>SUM(H32:H34)</f>
        <v>302100</v>
      </c>
      <c r="I35" s="180">
        <f>SUM(I32:I34)</f>
        <v>0</v>
      </c>
      <c r="J35" s="181">
        <f>SUM(J32:J34)</f>
        <v>44200</v>
      </c>
      <c r="K35" s="174"/>
    </row>
    <row r="36" spans="1:11" ht="30" customHeight="1">
      <c r="A36" s="239"/>
      <c r="B36" s="239"/>
      <c r="C36" s="239"/>
      <c r="D36" s="239"/>
      <c r="E36" s="239"/>
      <c r="F36" s="239"/>
      <c r="G36" s="240"/>
      <c r="H36" s="241"/>
      <c r="I36" s="241"/>
      <c r="J36" s="242"/>
      <c r="K36" s="174"/>
    </row>
    <row r="37" spans="1:11" ht="30" customHeight="1">
      <c r="A37" s="243"/>
      <c r="B37" s="243"/>
      <c r="C37" s="243"/>
      <c r="D37" s="243"/>
      <c r="E37" s="243"/>
      <c r="F37" s="243"/>
      <c r="G37" s="206"/>
      <c r="H37" s="244"/>
      <c r="I37" s="244"/>
      <c r="J37" s="245"/>
      <c r="K37" s="174"/>
    </row>
    <row r="38" spans="1:11" ht="30" customHeight="1">
      <c r="A38" s="243"/>
      <c r="B38" s="243"/>
      <c r="C38" s="243"/>
      <c r="D38" s="243"/>
      <c r="E38" s="243"/>
      <c r="F38" s="243"/>
      <c r="G38" s="206"/>
      <c r="H38" s="244"/>
      <c r="I38" s="244"/>
      <c r="J38" s="245"/>
      <c r="K38" s="174"/>
    </row>
    <row r="39" spans="1:11" ht="30" customHeight="1">
      <c r="A39" s="243"/>
      <c r="B39" s="243"/>
      <c r="C39" s="243"/>
      <c r="D39" s="243"/>
      <c r="E39" s="243"/>
      <c r="F39" s="243"/>
      <c r="G39" s="206"/>
      <c r="H39" s="244"/>
      <c r="I39" s="244"/>
      <c r="J39" s="245"/>
      <c r="K39" s="174"/>
    </row>
    <row r="40" spans="1:10" ht="25.5" customHeight="1">
      <c r="A40" s="412" t="s">
        <v>4</v>
      </c>
      <c r="B40" s="413"/>
      <c r="C40" s="413"/>
      <c r="D40" s="413"/>
      <c r="E40" s="413"/>
      <c r="F40" s="414"/>
      <c r="G40" s="156" t="s">
        <v>39</v>
      </c>
      <c r="H40" s="155" t="s">
        <v>0</v>
      </c>
      <c r="I40" s="155" t="s">
        <v>138</v>
      </c>
      <c r="J40" s="156" t="s">
        <v>46</v>
      </c>
    </row>
    <row r="41" spans="1:10" ht="21">
      <c r="A41" s="157" t="s">
        <v>62</v>
      </c>
      <c r="B41" s="158"/>
      <c r="C41" s="158"/>
      <c r="D41" s="159"/>
      <c r="E41" s="159"/>
      <c r="F41" s="160"/>
      <c r="G41" s="161"/>
      <c r="H41" s="162"/>
      <c r="I41" s="162"/>
      <c r="J41" s="215"/>
    </row>
    <row r="42" spans="1:10" ht="21">
      <c r="A42" s="163" t="s">
        <v>63</v>
      </c>
      <c r="B42" s="164"/>
      <c r="C42" s="164"/>
      <c r="D42" s="165"/>
      <c r="E42" s="165"/>
      <c r="F42" s="166"/>
      <c r="G42" s="167">
        <v>420000</v>
      </c>
      <c r="H42" s="168"/>
      <c r="I42" s="168"/>
      <c r="J42" s="173"/>
    </row>
    <row r="43" spans="1:11" ht="21">
      <c r="A43" s="169" t="s">
        <v>64</v>
      </c>
      <c r="B43" s="170"/>
      <c r="C43" s="170"/>
      <c r="D43" s="170"/>
      <c r="E43" s="170"/>
      <c r="F43" s="171"/>
      <c r="G43" s="172">
        <v>421001</v>
      </c>
      <c r="H43" s="173">
        <v>0</v>
      </c>
      <c r="I43" s="173">
        <v>35954.13</v>
      </c>
      <c r="J43" s="173">
        <v>394308.6</v>
      </c>
      <c r="K43" s="174"/>
    </row>
    <row r="44" spans="1:11" ht="21">
      <c r="A44" s="169" t="s">
        <v>131</v>
      </c>
      <c r="B44" s="170"/>
      <c r="C44" s="170"/>
      <c r="D44" s="170"/>
      <c r="E44" s="170"/>
      <c r="F44" s="171"/>
      <c r="G44" s="172">
        <v>421002</v>
      </c>
      <c r="H44" s="211">
        <v>7900000</v>
      </c>
      <c r="I44" s="173">
        <v>703184.78</v>
      </c>
      <c r="J44" s="173">
        <v>8128917.57</v>
      </c>
      <c r="K44" s="174"/>
    </row>
    <row r="45" spans="1:11" ht="21">
      <c r="A45" s="169" t="s">
        <v>130</v>
      </c>
      <c r="B45" s="170"/>
      <c r="C45" s="170"/>
      <c r="D45" s="170"/>
      <c r="E45" s="170"/>
      <c r="F45" s="170"/>
      <c r="G45" s="172">
        <v>421004</v>
      </c>
      <c r="H45" s="216">
        <v>3200000</v>
      </c>
      <c r="I45" s="173">
        <v>271371.05</v>
      </c>
      <c r="J45" s="173">
        <v>3122025</v>
      </c>
      <c r="K45" s="174"/>
    </row>
    <row r="46" spans="1:11" ht="21">
      <c r="A46" s="169" t="s">
        <v>132</v>
      </c>
      <c r="B46" s="170"/>
      <c r="C46" s="170"/>
      <c r="D46" s="170"/>
      <c r="E46" s="170"/>
      <c r="F46" s="170"/>
      <c r="G46" s="172">
        <v>421005</v>
      </c>
      <c r="H46" s="216">
        <v>120000</v>
      </c>
      <c r="I46" s="173">
        <v>61617.01</v>
      </c>
      <c r="J46" s="173">
        <v>121950.01</v>
      </c>
      <c r="K46" s="174"/>
    </row>
    <row r="47" spans="1:13" ht="21">
      <c r="A47" s="169" t="s">
        <v>133</v>
      </c>
      <c r="B47" s="170"/>
      <c r="C47" s="170"/>
      <c r="D47" s="170"/>
      <c r="E47" s="170"/>
      <c r="F47" s="170"/>
      <c r="G47" s="187">
        <v>421006</v>
      </c>
      <c r="H47" s="216">
        <v>1500000</v>
      </c>
      <c r="I47" s="173">
        <v>123305.63</v>
      </c>
      <c r="J47" s="173">
        <v>1595040.05</v>
      </c>
      <c r="K47" s="174"/>
      <c r="M47" s="217"/>
    </row>
    <row r="48" spans="1:11" ht="21">
      <c r="A48" s="169" t="s">
        <v>134</v>
      </c>
      <c r="B48" s="170"/>
      <c r="C48" s="170"/>
      <c r="D48" s="170"/>
      <c r="E48" s="170"/>
      <c r="F48" s="171"/>
      <c r="G48" s="187">
        <v>421007</v>
      </c>
      <c r="H48" s="216">
        <v>2600000</v>
      </c>
      <c r="I48" s="173">
        <v>313076.66</v>
      </c>
      <c r="J48" s="173">
        <v>3430944.33</v>
      </c>
      <c r="K48" s="174"/>
    </row>
    <row r="49" spans="1:11" ht="21">
      <c r="A49" s="169" t="s">
        <v>175</v>
      </c>
      <c r="B49" s="170"/>
      <c r="C49" s="170"/>
      <c r="D49" s="170"/>
      <c r="E49" s="170"/>
      <c r="F49" s="171"/>
      <c r="G49" s="187">
        <v>421011</v>
      </c>
      <c r="H49" s="216">
        <v>2000</v>
      </c>
      <c r="I49" s="173">
        <v>0</v>
      </c>
      <c r="J49" s="173">
        <v>4807</v>
      </c>
      <c r="K49" s="174"/>
    </row>
    <row r="50" spans="1:11" ht="21">
      <c r="A50" s="169" t="s">
        <v>135</v>
      </c>
      <c r="B50" s="170"/>
      <c r="C50" s="170"/>
      <c r="D50" s="170"/>
      <c r="E50" s="170"/>
      <c r="F50" s="171"/>
      <c r="G50" s="187">
        <v>421012</v>
      </c>
      <c r="H50" s="216">
        <v>120000</v>
      </c>
      <c r="I50" s="173">
        <v>0</v>
      </c>
      <c r="J50" s="173">
        <v>112235.87</v>
      </c>
      <c r="K50" s="174"/>
    </row>
    <row r="51" spans="1:11" ht="21">
      <c r="A51" s="169" t="s">
        <v>136</v>
      </c>
      <c r="B51" s="170"/>
      <c r="C51" s="170"/>
      <c r="D51" s="170"/>
      <c r="E51" s="170"/>
      <c r="F51" s="171"/>
      <c r="G51" s="187">
        <v>421013</v>
      </c>
      <c r="H51" s="216">
        <v>100000</v>
      </c>
      <c r="I51" s="173">
        <v>0</v>
      </c>
      <c r="J51" s="173">
        <v>54547.76</v>
      </c>
      <c r="K51" s="174"/>
    </row>
    <row r="52" spans="1:11" ht="21">
      <c r="A52" s="169" t="s">
        <v>137</v>
      </c>
      <c r="B52" s="170"/>
      <c r="C52" s="170"/>
      <c r="D52" s="170"/>
      <c r="E52" s="170"/>
      <c r="F52" s="171"/>
      <c r="G52" s="187">
        <v>421015</v>
      </c>
      <c r="H52" s="216">
        <v>1400000</v>
      </c>
      <c r="I52" s="173">
        <v>73096</v>
      </c>
      <c r="J52" s="173">
        <v>1676959</v>
      </c>
      <c r="K52" s="174"/>
    </row>
    <row r="53" spans="1:11" ht="21">
      <c r="A53" s="175" t="s">
        <v>208</v>
      </c>
      <c r="B53" s="176"/>
      <c r="C53" s="176"/>
      <c r="D53" s="176"/>
      <c r="E53" s="176"/>
      <c r="F53" s="73"/>
      <c r="G53" s="188">
        <v>421199</v>
      </c>
      <c r="H53" s="218">
        <v>2000</v>
      </c>
      <c r="I53" s="173">
        <v>0</v>
      </c>
      <c r="J53" s="178">
        <v>2037</v>
      </c>
      <c r="K53" s="174"/>
    </row>
    <row r="54" spans="1:11" ht="17.25" customHeight="1">
      <c r="A54" s="418" t="s">
        <v>52</v>
      </c>
      <c r="B54" s="419"/>
      <c r="C54" s="419"/>
      <c r="D54" s="419"/>
      <c r="E54" s="419"/>
      <c r="F54" s="420"/>
      <c r="G54" s="213"/>
      <c r="H54" s="214">
        <f>SUM(H43:H53)</f>
        <v>16944000</v>
      </c>
      <c r="I54" s="180">
        <f>SUM(I43:I53)</f>
        <v>1581605.26</v>
      </c>
      <c r="J54" s="181">
        <f>SUM(J43:J53)</f>
        <v>18643772.190000005</v>
      </c>
      <c r="K54" s="174"/>
    </row>
    <row r="55" spans="1:11" ht="20.25" customHeight="1">
      <c r="A55" s="157" t="s">
        <v>65</v>
      </c>
      <c r="B55" s="158"/>
      <c r="C55" s="158"/>
      <c r="D55" s="158"/>
      <c r="E55" s="158"/>
      <c r="F55" s="182"/>
      <c r="G55" s="219"/>
      <c r="H55" s="220"/>
      <c r="I55" s="162"/>
      <c r="J55" s="215"/>
      <c r="K55" s="174"/>
    </row>
    <row r="56" spans="1:11" ht="20.25" customHeight="1">
      <c r="A56" s="163" t="s">
        <v>66</v>
      </c>
      <c r="B56" s="164"/>
      <c r="C56" s="164"/>
      <c r="D56" s="164"/>
      <c r="E56" s="164"/>
      <c r="F56" s="221"/>
      <c r="G56" s="222">
        <v>430000</v>
      </c>
      <c r="H56" s="170"/>
      <c r="I56" s="168"/>
      <c r="J56" s="173"/>
      <c r="K56" s="174"/>
    </row>
    <row r="57" spans="1:11" ht="21">
      <c r="A57" s="169" t="s">
        <v>67</v>
      </c>
      <c r="B57" s="170"/>
      <c r="C57" s="170"/>
      <c r="D57" s="170"/>
      <c r="E57" s="170"/>
      <c r="F57" s="171"/>
      <c r="G57" s="187">
        <v>431002</v>
      </c>
      <c r="H57" s="216">
        <v>11500000</v>
      </c>
      <c r="I57" s="173">
        <v>0</v>
      </c>
      <c r="J57" s="173">
        <v>9676512</v>
      </c>
      <c r="K57" s="174"/>
    </row>
    <row r="58" spans="1:11" ht="15" customHeight="1">
      <c r="A58" s="175"/>
      <c r="B58" s="176"/>
      <c r="C58" s="176"/>
      <c r="D58" s="176"/>
      <c r="E58" s="176"/>
      <c r="F58" s="73"/>
      <c r="G58" s="188"/>
      <c r="H58" s="218"/>
      <c r="I58" s="178"/>
      <c r="J58" s="178"/>
      <c r="K58" s="174"/>
    </row>
    <row r="59" spans="1:11" ht="18" customHeight="1">
      <c r="A59" s="418" t="s">
        <v>52</v>
      </c>
      <c r="B59" s="419"/>
      <c r="C59" s="419"/>
      <c r="D59" s="419"/>
      <c r="E59" s="419"/>
      <c r="F59" s="420"/>
      <c r="G59" s="213"/>
      <c r="H59" s="214">
        <f>SUM(H57)</f>
        <v>11500000</v>
      </c>
      <c r="I59" s="180">
        <f>SUM(I57:I58)</f>
        <v>0</v>
      </c>
      <c r="J59" s="180">
        <f>SUM(J57)</f>
        <v>9676512</v>
      </c>
      <c r="K59" s="174"/>
    </row>
    <row r="60" spans="1:11" ht="21">
      <c r="A60" s="415" t="s">
        <v>93</v>
      </c>
      <c r="B60" s="416"/>
      <c r="C60" s="416"/>
      <c r="D60" s="416"/>
      <c r="E60" s="416"/>
      <c r="F60" s="417"/>
      <c r="G60" s="188"/>
      <c r="H60" s="218"/>
      <c r="I60" s="178"/>
      <c r="J60" s="178"/>
      <c r="K60" s="174"/>
    </row>
    <row r="61" spans="1:11" ht="20.25" customHeight="1">
      <c r="A61" s="223" t="s">
        <v>229</v>
      </c>
      <c r="B61" s="224"/>
      <c r="C61" s="224"/>
      <c r="D61" s="225"/>
      <c r="E61" s="225"/>
      <c r="F61" s="226"/>
      <c r="G61" s="187">
        <v>440000</v>
      </c>
      <c r="H61" s="216"/>
      <c r="I61" s="173"/>
      <c r="J61" s="173"/>
      <c r="K61" s="174"/>
    </row>
    <row r="62" spans="1:11" ht="21">
      <c r="A62" s="227" t="s">
        <v>319</v>
      </c>
      <c r="B62" s="228"/>
      <c r="C62" s="228"/>
      <c r="D62" s="228"/>
      <c r="E62" s="228"/>
      <c r="F62" s="229"/>
      <c r="G62" s="187">
        <v>440001</v>
      </c>
      <c r="H62" s="216"/>
      <c r="I62" s="173">
        <v>82600</v>
      </c>
      <c r="J62" s="173">
        <v>10451200</v>
      </c>
      <c r="K62" s="174"/>
    </row>
    <row r="63" spans="1:11" ht="21">
      <c r="A63" s="227" t="s">
        <v>320</v>
      </c>
      <c r="B63" s="228"/>
      <c r="C63" s="228"/>
      <c r="D63" s="228"/>
      <c r="E63" s="228"/>
      <c r="F63" s="229"/>
      <c r="G63" s="187">
        <v>440002</v>
      </c>
      <c r="H63" s="216"/>
      <c r="I63" s="173">
        <v>72000</v>
      </c>
      <c r="J63" s="173">
        <v>2403200</v>
      </c>
      <c r="K63" s="174"/>
    </row>
    <row r="64" spans="1:11" ht="21">
      <c r="A64" s="227" t="s">
        <v>321</v>
      </c>
      <c r="B64" s="228"/>
      <c r="C64" s="228"/>
      <c r="D64" s="228"/>
      <c r="E64" s="228"/>
      <c r="F64" s="229"/>
      <c r="G64" s="187">
        <v>440003</v>
      </c>
      <c r="H64" s="216"/>
      <c r="I64" s="173">
        <v>0</v>
      </c>
      <c r="J64" s="173">
        <v>35700</v>
      </c>
      <c r="K64" s="174"/>
    </row>
    <row r="65" spans="1:11" ht="21">
      <c r="A65" s="227" t="s">
        <v>322</v>
      </c>
      <c r="B65" s="228"/>
      <c r="C65" s="228"/>
      <c r="D65" s="228"/>
      <c r="E65" s="228"/>
      <c r="F65" s="229"/>
      <c r="G65" s="187">
        <v>440004</v>
      </c>
      <c r="H65" s="216"/>
      <c r="I65" s="173">
        <v>16920</v>
      </c>
      <c r="J65" s="173">
        <v>200940</v>
      </c>
      <c r="K65" s="174"/>
    </row>
    <row r="66" spans="1:11" ht="21">
      <c r="A66" s="227" t="s">
        <v>323</v>
      </c>
      <c r="B66" s="228"/>
      <c r="C66" s="228"/>
      <c r="D66" s="228"/>
      <c r="E66" s="228"/>
      <c r="F66" s="229"/>
      <c r="G66" s="187">
        <v>440005</v>
      </c>
      <c r="H66" s="216"/>
      <c r="I66" s="173">
        <v>0</v>
      </c>
      <c r="J66" s="173">
        <v>31400</v>
      </c>
      <c r="K66" s="174"/>
    </row>
    <row r="67" spans="1:11" ht="21">
      <c r="A67" s="230" t="s">
        <v>324</v>
      </c>
      <c r="B67" s="228"/>
      <c r="C67" s="228"/>
      <c r="D67" s="228"/>
      <c r="E67" s="228"/>
      <c r="F67" s="229"/>
      <c r="G67" s="187"/>
      <c r="H67" s="216"/>
      <c r="I67" s="173"/>
      <c r="J67" s="173"/>
      <c r="K67" s="174"/>
    </row>
    <row r="68" spans="1:11" ht="21">
      <c r="A68" s="230" t="s">
        <v>334</v>
      </c>
      <c r="B68" s="228"/>
      <c r="C68" s="228"/>
      <c r="D68" s="228"/>
      <c r="E68" s="228"/>
      <c r="F68" s="229"/>
      <c r="G68" s="187">
        <v>440006</v>
      </c>
      <c r="H68" s="216"/>
      <c r="I68" s="173">
        <v>0</v>
      </c>
      <c r="J68" s="173">
        <v>39000</v>
      </c>
      <c r="K68" s="174"/>
    </row>
    <row r="69" spans="1:11" ht="21">
      <c r="A69" s="231"/>
      <c r="B69" s="232"/>
      <c r="C69" s="232"/>
      <c r="D69" s="232"/>
      <c r="E69" s="232"/>
      <c r="F69" s="233"/>
      <c r="G69" s="188"/>
      <c r="H69" s="234"/>
      <c r="I69" s="178"/>
      <c r="J69" s="178"/>
      <c r="K69" s="174"/>
    </row>
    <row r="70" spans="1:11" ht="19.5" customHeight="1">
      <c r="A70" s="418" t="s">
        <v>52</v>
      </c>
      <c r="B70" s="419"/>
      <c r="C70" s="419"/>
      <c r="D70" s="419"/>
      <c r="E70" s="419"/>
      <c r="F70" s="420"/>
      <c r="G70" s="213"/>
      <c r="H70" s="214">
        <v>0</v>
      </c>
      <c r="I70" s="180">
        <f>SUM(I62:I69)</f>
        <v>171520</v>
      </c>
      <c r="J70" s="180">
        <f>SUM(J62:J69)</f>
        <v>13161440</v>
      </c>
      <c r="K70" s="174"/>
    </row>
    <row r="71" spans="1:12" ht="22.5" customHeight="1" thickBot="1">
      <c r="A71" s="418" t="s">
        <v>94</v>
      </c>
      <c r="B71" s="419"/>
      <c r="C71" s="419"/>
      <c r="D71" s="419"/>
      <c r="E71" s="419"/>
      <c r="F71" s="420"/>
      <c r="G71" s="213"/>
      <c r="H71" s="235">
        <f>SUM(H11+H27+H30+H35+H54+H59)</f>
        <v>29305800</v>
      </c>
      <c r="I71" s="235">
        <f>I11+I27+I30+I35+I54+I59+I70</f>
        <v>1815906.38</v>
      </c>
      <c r="J71" s="235">
        <f>J11+J27+J30+J35+J54+J59+J70</f>
        <v>42334115.79000001</v>
      </c>
      <c r="K71" s="174"/>
      <c r="L71" s="217"/>
    </row>
    <row r="72" spans="1:12" ht="22.5" customHeight="1" thickTop="1">
      <c r="A72" s="243"/>
      <c r="B72" s="243"/>
      <c r="C72" s="243"/>
      <c r="D72" s="243"/>
      <c r="E72" s="243"/>
      <c r="F72" s="243"/>
      <c r="G72" s="206"/>
      <c r="H72" s="244"/>
      <c r="I72" s="244"/>
      <c r="J72" s="244"/>
      <c r="K72" s="174"/>
      <c r="L72" s="217"/>
    </row>
    <row r="73" spans="1:10" s="237" customFormat="1" ht="21">
      <c r="A73" s="236" t="s">
        <v>245</v>
      </c>
      <c r="B73" s="236"/>
      <c r="C73" s="236"/>
      <c r="D73" s="236"/>
      <c r="E73" s="236"/>
      <c r="F73" s="236"/>
      <c r="G73" s="236"/>
      <c r="H73" s="236"/>
      <c r="I73" s="236"/>
      <c r="J73" s="236"/>
    </row>
    <row r="74" spans="1:10" s="237" customFormat="1" ht="21">
      <c r="A74" s="236" t="s">
        <v>246</v>
      </c>
      <c r="B74" s="236"/>
      <c r="C74" s="236"/>
      <c r="D74" s="236"/>
      <c r="E74" s="236"/>
      <c r="F74" s="236"/>
      <c r="G74" s="236"/>
      <c r="H74" s="236"/>
      <c r="I74" s="236"/>
      <c r="J74" s="236"/>
    </row>
    <row r="75" spans="1:10" s="237" customFormat="1" ht="21">
      <c r="A75" s="411" t="s">
        <v>247</v>
      </c>
      <c r="B75" s="411"/>
      <c r="C75" s="411"/>
      <c r="D75" s="411"/>
      <c r="E75" s="411"/>
      <c r="F75" s="411"/>
      <c r="G75" s="411"/>
      <c r="H75" s="411"/>
      <c r="I75" s="411"/>
      <c r="J75" s="411"/>
    </row>
    <row r="76" spans="1:10" s="237" customFormat="1" ht="21">
      <c r="A76" s="238"/>
      <c r="B76" s="238"/>
      <c r="C76" s="238"/>
      <c r="D76" s="238"/>
      <c r="E76" s="238"/>
      <c r="F76" s="238"/>
      <c r="G76" s="238"/>
      <c r="H76" s="238"/>
      <c r="I76" s="238"/>
      <c r="J76" s="238"/>
    </row>
  </sheetData>
  <sheetProtection/>
  <mergeCells count="15">
    <mergeCell ref="A35:F35"/>
    <mergeCell ref="A27:F27"/>
    <mergeCell ref="A30:F30"/>
    <mergeCell ref="A1:J1"/>
    <mergeCell ref="A2:J2"/>
    <mergeCell ref="A3:J3"/>
    <mergeCell ref="A11:F11"/>
    <mergeCell ref="A5:F5"/>
    <mergeCell ref="A75:J75"/>
    <mergeCell ref="A40:F40"/>
    <mergeCell ref="A60:F60"/>
    <mergeCell ref="A59:F59"/>
    <mergeCell ref="A71:F71"/>
    <mergeCell ref="A54:F54"/>
    <mergeCell ref="A70:F70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86" zoomScaleSheetLayoutView="86" zoomScalePageLayoutView="0" workbookViewId="0" topLeftCell="A10">
      <selection activeCell="A23" sqref="A23:A25"/>
    </sheetView>
  </sheetViews>
  <sheetFormatPr defaultColWidth="9.140625" defaultRowHeight="21.75"/>
  <cols>
    <col min="1" max="1" width="55.140625" style="27" customWidth="1"/>
    <col min="2" max="2" width="24.28125" style="27" customWidth="1"/>
    <col min="3" max="3" width="11.28125" style="27" customWidth="1"/>
    <col min="4" max="4" width="49.28125" style="27" customWidth="1"/>
    <col min="5" max="5" width="18.57421875" style="27" customWidth="1"/>
    <col min="6" max="6" width="17.00390625" style="27" customWidth="1"/>
    <col min="7" max="8" width="9.140625" style="27" customWidth="1"/>
    <col min="9" max="9" width="12.28125" style="27" bestFit="1" customWidth="1"/>
    <col min="10" max="16384" width="9.140625" style="27" customWidth="1"/>
  </cols>
  <sheetData>
    <row r="1" spans="1:6" ht="29.25">
      <c r="A1" s="426" t="s">
        <v>352</v>
      </c>
      <c r="B1" s="427"/>
      <c r="C1" s="427"/>
      <c r="D1" s="426" t="s">
        <v>168</v>
      </c>
      <c r="E1" s="426"/>
      <c r="F1" s="426"/>
    </row>
    <row r="2" spans="1:6" ht="29.25">
      <c r="A2" s="427" t="s">
        <v>68</v>
      </c>
      <c r="B2" s="427"/>
      <c r="C2" s="427"/>
      <c r="D2" s="428" t="s">
        <v>355</v>
      </c>
      <c r="E2" s="428"/>
      <c r="F2" s="428"/>
    </row>
    <row r="3" spans="1:6" ht="29.25">
      <c r="A3" s="427" t="s">
        <v>69</v>
      </c>
      <c r="B3" s="427"/>
      <c r="C3" s="427"/>
      <c r="D3" s="28" t="s">
        <v>70</v>
      </c>
      <c r="E3" s="28" t="s">
        <v>71</v>
      </c>
      <c r="F3" s="28" t="s">
        <v>72</v>
      </c>
    </row>
    <row r="4" spans="1:6" ht="23.25">
      <c r="A4" s="29" t="s">
        <v>73</v>
      </c>
      <c r="B4" s="30">
        <v>21781.28</v>
      </c>
      <c r="D4" s="35" t="s">
        <v>149</v>
      </c>
      <c r="E4" s="33">
        <v>21781.28</v>
      </c>
      <c r="F4" s="33">
        <v>19670.1</v>
      </c>
    </row>
    <row r="5" spans="1:6" ht="23.25">
      <c r="A5" s="29" t="s">
        <v>74</v>
      </c>
      <c r="B5" s="30">
        <v>462652</v>
      </c>
      <c r="D5" s="35" t="s">
        <v>150</v>
      </c>
      <c r="E5" s="33">
        <v>59135</v>
      </c>
      <c r="F5" s="53">
        <v>168095</v>
      </c>
    </row>
    <row r="6" spans="1:6" ht="23.25">
      <c r="A6" s="29" t="s">
        <v>76</v>
      </c>
      <c r="B6" s="30">
        <v>6718.97</v>
      </c>
      <c r="D6" s="35" t="s">
        <v>216</v>
      </c>
      <c r="E6" s="33">
        <v>4593</v>
      </c>
      <c r="F6" s="53">
        <v>4593</v>
      </c>
    </row>
    <row r="7" spans="1:6" ht="23.25">
      <c r="A7" s="29" t="s">
        <v>156</v>
      </c>
      <c r="B7" s="30">
        <v>32498.34</v>
      </c>
      <c r="D7" s="35" t="s">
        <v>75</v>
      </c>
      <c r="E7" s="33">
        <v>59.78</v>
      </c>
      <c r="F7" s="53">
        <v>0</v>
      </c>
    </row>
    <row r="8" spans="1:6" ht="23.25">
      <c r="A8" s="37" t="s">
        <v>169</v>
      </c>
      <c r="B8" s="30">
        <v>1628158.08</v>
      </c>
      <c r="D8" s="35" t="s">
        <v>151</v>
      </c>
      <c r="E8" s="33">
        <v>71.74</v>
      </c>
      <c r="F8" s="53">
        <v>0</v>
      </c>
    </row>
    <row r="9" spans="1:6" ht="23.25">
      <c r="A9" s="37" t="s">
        <v>353</v>
      </c>
      <c r="B9" s="30">
        <v>18600</v>
      </c>
      <c r="D9" s="35" t="s">
        <v>242</v>
      </c>
      <c r="E9" s="53">
        <v>2314.86</v>
      </c>
      <c r="F9" s="53">
        <v>0</v>
      </c>
    </row>
    <row r="10" spans="1:6" ht="23.25">
      <c r="A10" s="65" t="s">
        <v>214</v>
      </c>
      <c r="B10" s="66">
        <v>0</v>
      </c>
      <c r="D10" s="35" t="s">
        <v>223</v>
      </c>
      <c r="E10" s="53">
        <v>14125</v>
      </c>
      <c r="F10" s="53">
        <v>14125</v>
      </c>
    </row>
    <row r="11" spans="1:6" ht="23.25">
      <c r="A11" s="65" t="s">
        <v>222</v>
      </c>
      <c r="B11" s="54">
        <v>0</v>
      </c>
      <c r="D11" s="68" t="s">
        <v>228</v>
      </c>
      <c r="E11" s="33">
        <v>18600</v>
      </c>
      <c r="F11" s="53">
        <v>0</v>
      </c>
    </row>
    <row r="12" spans="1:6" ht="24" thickBot="1">
      <c r="A12" s="32" t="s">
        <v>52</v>
      </c>
      <c r="B12" s="67">
        <f>SUM(B2:B11)</f>
        <v>2170408.67</v>
      </c>
      <c r="D12" s="28" t="s">
        <v>52</v>
      </c>
      <c r="E12" s="38">
        <f>SUM(E4:E11)</f>
        <v>120680.66</v>
      </c>
      <c r="F12" s="38">
        <f>SUM(F4:F11)</f>
        <v>206483.1</v>
      </c>
    </row>
    <row r="13" spans="1:6" ht="24" thickTop="1">
      <c r="A13" s="65"/>
      <c r="B13" s="54"/>
      <c r="D13" s="29"/>
      <c r="E13" s="29"/>
      <c r="F13" s="29"/>
    </row>
    <row r="14" spans="1:6" ht="23.25">
      <c r="A14" s="32"/>
      <c r="B14" s="71"/>
      <c r="D14" s="29"/>
      <c r="E14" s="29"/>
      <c r="F14" s="29"/>
    </row>
    <row r="15" spans="4:6" ht="23.25">
      <c r="D15" s="29" t="s">
        <v>95</v>
      </c>
      <c r="E15" s="29"/>
      <c r="F15" s="29"/>
    </row>
    <row r="16" spans="4:6" ht="23.25">
      <c r="D16" s="29"/>
      <c r="E16" s="29"/>
      <c r="F16" s="29"/>
    </row>
    <row r="17" spans="3:6" ht="23.25">
      <c r="C17" s="31"/>
      <c r="D17" s="29"/>
      <c r="E17" s="29"/>
      <c r="F17" s="29"/>
    </row>
    <row r="22" spans="4:5" ht="21">
      <c r="D22" s="27" t="s">
        <v>177</v>
      </c>
      <c r="E22" s="34"/>
    </row>
    <row r="23" spans="1:5" ht="21">
      <c r="A23" s="27" t="s">
        <v>155</v>
      </c>
      <c r="B23" s="34"/>
      <c r="D23" s="27" t="s">
        <v>185</v>
      </c>
      <c r="E23" s="34"/>
    </row>
    <row r="24" spans="1:5" ht="21">
      <c r="A24" s="27" t="s">
        <v>183</v>
      </c>
      <c r="B24" s="34"/>
      <c r="D24" s="27" t="s">
        <v>186</v>
      </c>
      <c r="E24" s="34"/>
    </row>
    <row r="25" spans="1:2" ht="21">
      <c r="A25" s="27" t="s">
        <v>184</v>
      </c>
      <c r="B25" s="34"/>
    </row>
    <row r="31" spans="4:6" ht="23.25">
      <c r="D31" s="428" t="s">
        <v>261</v>
      </c>
      <c r="E31" s="428"/>
      <c r="F31" s="428"/>
    </row>
    <row r="32" spans="4:6" ht="26.25">
      <c r="D32" s="426" t="s">
        <v>168</v>
      </c>
      <c r="E32" s="426"/>
      <c r="F32" s="426"/>
    </row>
    <row r="33" spans="4:6" ht="23.25">
      <c r="D33" s="428" t="s">
        <v>356</v>
      </c>
      <c r="E33" s="428"/>
      <c r="F33" s="428"/>
    </row>
    <row r="34" spans="4:6" ht="23.25">
      <c r="D34" s="64"/>
      <c r="E34" s="64"/>
      <c r="F34" s="64"/>
    </row>
    <row r="35" spans="4:6" ht="23.25">
      <c r="D35" s="28" t="s">
        <v>4</v>
      </c>
      <c r="E35" s="28" t="s">
        <v>138</v>
      </c>
      <c r="F35" s="28" t="s">
        <v>139</v>
      </c>
    </row>
    <row r="36" spans="4:6" ht="23.25">
      <c r="D36" s="45" t="s">
        <v>259</v>
      </c>
      <c r="E36" s="46">
        <v>16920</v>
      </c>
      <c r="F36" s="47">
        <v>200940</v>
      </c>
    </row>
    <row r="37" spans="4:6" ht="23.25">
      <c r="D37" s="36" t="s">
        <v>260</v>
      </c>
      <c r="E37" s="253">
        <v>0</v>
      </c>
      <c r="F37" s="254">
        <f>14700+21000</f>
        <v>35700</v>
      </c>
    </row>
    <row r="38" spans="4:6" ht="23.25">
      <c r="D38" s="36" t="s">
        <v>145</v>
      </c>
      <c r="E38" s="253">
        <v>82600</v>
      </c>
      <c r="F38" s="254">
        <v>10451200</v>
      </c>
    </row>
    <row r="39" spans="4:6" ht="23.25">
      <c r="D39" s="36" t="s">
        <v>146</v>
      </c>
      <c r="E39" s="253">
        <v>72000</v>
      </c>
      <c r="F39" s="254">
        <v>2403200</v>
      </c>
    </row>
    <row r="40" spans="4:6" ht="23.25">
      <c r="D40" s="36" t="s">
        <v>325</v>
      </c>
      <c r="E40" s="253">
        <v>0</v>
      </c>
      <c r="F40" s="254">
        <v>31400</v>
      </c>
    </row>
    <row r="41" spans="4:6" ht="23.25">
      <c r="D41" s="45" t="s">
        <v>334</v>
      </c>
      <c r="E41" s="363">
        <v>0</v>
      </c>
      <c r="F41" s="47">
        <v>39000</v>
      </c>
    </row>
    <row r="42" spans="4:6" ht="23.25">
      <c r="D42" s="28" t="s">
        <v>52</v>
      </c>
      <c r="E42" s="69">
        <f>SUM(E36:E41)</f>
        <v>171520</v>
      </c>
      <c r="F42" s="69">
        <f>SUM(F36:F41)</f>
        <v>13161440</v>
      </c>
    </row>
    <row r="43" spans="4:6" ht="23.25">
      <c r="D43" s="29"/>
      <c r="F43" s="49"/>
    </row>
    <row r="44" spans="4:6" ht="23.25">
      <c r="D44" s="29"/>
      <c r="F44" s="49"/>
    </row>
    <row r="45" spans="4:6" ht="23.25">
      <c r="D45" s="29"/>
      <c r="F45" s="49"/>
    </row>
    <row r="46" spans="4:6" ht="23.25">
      <c r="D46" s="29"/>
      <c r="F46" s="49"/>
    </row>
    <row r="47" spans="4:6" ht="23.25">
      <c r="D47" s="29"/>
      <c r="F47" s="49"/>
    </row>
    <row r="48" spans="4:6" ht="23.25">
      <c r="D48" s="29"/>
      <c r="F48" s="49"/>
    </row>
    <row r="50" ht="21">
      <c r="D50" s="27" t="s">
        <v>179</v>
      </c>
    </row>
    <row r="51" ht="21">
      <c r="D51" s="27" t="s">
        <v>187</v>
      </c>
    </row>
    <row r="52" ht="21">
      <c r="D52" s="27" t="s">
        <v>188</v>
      </c>
    </row>
    <row r="61" spans="4:6" ht="23.25">
      <c r="D61" s="428" t="s">
        <v>262</v>
      </c>
      <c r="E61" s="428"/>
      <c r="F61" s="428"/>
    </row>
    <row r="62" spans="4:8" ht="26.25">
      <c r="D62" s="426" t="s">
        <v>168</v>
      </c>
      <c r="E62" s="426"/>
      <c r="F62" s="426"/>
      <c r="H62" s="27">
        <f>4800+750+750</f>
        <v>6300</v>
      </c>
    </row>
    <row r="63" spans="4:9" ht="23.25">
      <c r="D63" s="429" t="s">
        <v>357</v>
      </c>
      <c r="E63" s="429"/>
      <c r="F63" s="429"/>
      <c r="I63" s="55">
        <f>834000+1667400+828800+829800+829000+825900+822900+822300+820800+818400</f>
        <v>9099300</v>
      </c>
    </row>
    <row r="64" spans="4:9" ht="23.25">
      <c r="D64" s="256"/>
      <c r="E64" s="256"/>
      <c r="F64" s="256"/>
      <c r="I64" s="55"/>
    </row>
    <row r="65" spans="4:9" ht="23.25">
      <c r="D65" s="28" t="s">
        <v>4</v>
      </c>
      <c r="E65" s="28" t="s">
        <v>148</v>
      </c>
      <c r="F65" s="28" t="s">
        <v>139</v>
      </c>
      <c r="I65" s="55">
        <f>297000+98000+98000+98000+97500+97500+97500+97000+96500</f>
        <v>1077000</v>
      </c>
    </row>
    <row r="66" spans="4:6" ht="23.25">
      <c r="D66" s="45" t="s">
        <v>259</v>
      </c>
      <c r="E66" s="48">
        <v>16920</v>
      </c>
      <c r="F66" s="47">
        <v>200940</v>
      </c>
    </row>
    <row r="67" spans="4:9" ht="23.25">
      <c r="D67" s="255" t="s">
        <v>260</v>
      </c>
      <c r="E67" s="253">
        <v>21000</v>
      </c>
      <c r="F67" s="254">
        <f>14700+21000</f>
        <v>35700</v>
      </c>
      <c r="I67" s="27">
        <f>750+750</f>
        <v>1500</v>
      </c>
    </row>
    <row r="68" spans="4:6" ht="23.25">
      <c r="D68" s="255" t="s">
        <v>145</v>
      </c>
      <c r="E68" s="253">
        <v>858000</v>
      </c>
      <c r="F68" s="254">
        <v>10451200</v>
      </c>
    </row>
    <row r="69" spans="4:6" ht="23.25">
      <c r="D69" s="255" t="s">
        <v>146</v>
      </c>
      <c r="E69" s="253">
        <v>267200</v>
      </c>
      <c r="F69" s="254">
        <v>2403200</v>
      </c>
    </row>
    <row r="70" spans="4:6" ht="23.25">
      <c r="D70" s="255" t="s">
        <v>337</v>
      </c>
      <c r="E70" s="253">
        <v>29400</v>
      </c>
      <c r="F70" s="254">
        <v>31400</v>
      </c>
    </row>
    <row r="71" spans="4:6" ht="23.25">
      <c r="D71" s="255" t="s">
        <v>334</v>
      </c>
      <c r="E71" s="253">
        <v>0</v>
      </c>
      <c r="F71" s="254">
        <v>39000</v>
      </c>
    </row>
    <row r="72" spans="4:6" ht="23.25">
      <c r="D72" s="28" t="s">
        <v>52</v>
      </c>
      <c r="E72" s="69">
        <f>SUM(E66:E71)</f>
        <v>1192520</v>
      </c>
      <c r="F72" s="69">
        <f>SUM(F66:F71)</f>
        <v>13161440</v>
      </c>
    </row>
    <row r="73" spans="4:6" ht="23.25">
      <c r="D73" s="70"/>
      <c r="E73" s="71"/>
      <c r="F73" s="71"/>
    </row>
    <row r="74" spans="4:6" ht="23.25">
      <c r="D74" s="70"/>
      <c r="E74" s="71"/>
      <c r="F74" s="71"/>
    </row>
    <row r="75" spans="4:6" ht="23.25">
      <c r="D75" s="70"/>
      <c r="E75" s="71"/>
      <c r="F75" s="71"/>
    </row>
    <row r="76" spans="4:6" ht="23.25">
      <c r="D76" s="70"/>
      <c r="E76" s="71"/>
      <c r="F76" s="71"/>
    </row>
    <row r="77" spans="4:6" ht="23.25">
      <c r="D77" s="70"/>
      <c r="E77" s="71"/>
      <c r="F77" s="71"/>
    </row>
    <row r="78" spans="4:6" ht="23.25">
      <c r="D78" s="70"/>
      <c r="E78" s="71"/>
      <c r="F78" s="71"/>
    </row>
    <row r="79" spans="4:6" ht="23.25">
      <c r="D79" s="27" t="s">
        <v>178</v>
      </c>
      <c r="E79" s="71"/>
      <c r="F79" s="71"/>
    </row>
    <row r="80" spans="4:6" ht="23.25">
      <c r="D80" s="27" t="s">
        <v>189</v>
      </c>
      <c r="E80" s="71"/>
      <c r="F80" s="71"/>
    </row>
    <row r="81" spans="4:6" ht="23.25">
      <c r="D81" s="27" t="s">
        <v>190</v>
      </c>
      <c r="E81" s="71"/>
      <c r="F81" s="71"/>
    </row>
    <row r="82" spans="4:6" ht="23.25">
      <c r="D82" s="70"/>
      <c r="E82" s="71"/>
      <c r="F82" s="71"/>
    </row>
    <row r="83" spans="4:6" ht="23.25">
      <c r="D83" s="70"/>
      <c r="E83" s="71"/>
      <c r="F83" s="71"/>
    </row>
    <row r="84" spans="4:6" ht="23.25">
      <c r="D84" s="70"/>
      <c r="E84" s="71"/>
      <c r="F84" s="71"/>
    </row>
    <row r="85" spans="4:6" ht="23.25">
      <c r="D85" s="70"/>
      <c r="E85" s="71"/>
      <c r="F85" s="71"/>
    </row>
    <row r="86" spans="4:6" ht="23.25">
      <c r="D86" s="70"/>
      <c r="E86" s="71"/>
      <c r="F86" s="71"/>
    </row>
    <row r="87" spans="4:6" ht="23.25">
      <c r="D87" s="70"/>
      <c r="E87" s="71"/>
      <c r="F87" s="71"/>
    </row>
    <row r="88" spans="4:6" ht="23.25">
      <c r="D88" s="70"/>
      <c r="E88" s="71"/>
      <c r="F88" s="71"/>
    </row>
    <row r="89" spans="4:6" ht="23.25">
      <c r="D89" s="70"/>
      <c r="E89" s="71"/>
      <c r="F89" s="71"/>
    </row>
    <row r="90" spans="4:6" ht="23.25">
      <c r="D90" s="70"/>
      <c r="E90" s="71"/>
      <c r="F90" s="71"/>
    </row>
    <row r="91" spans="4:6" ht="23.25">
      <c r="D91" s="70"/>
      <c r="E91" s="71"/>
      <c r="F91" s="71"/>
    </row>
    <row r="92" spans="4:6" ht="23.25">
      <c r="D92" s="70"/>
      <c r="E92" s="71"/>
      <c r="F92" s="71"/>
    </row>
    <row r="93" spans="4:6" ht="23.25">
      <c r="D93" s="70"/>
      <c r="E93" s="71"/>
      <c r="F93" s="71"/>
    </row>
    <row r="94" spans="4:6" ht="23.25">
      <c r="D94" s="70"/>
      <c r="E94" s="71"/>
      <c r="F94" s="71"/>
    </row>
    <row r="95" ht="21">
      <c r="E95" s="34"/>
    </row>
    <row r="96" ht="21">
      <c r="E96" s="34"/>
    </row>
    <row r="97" ht="21">
      <c r="E97" s="34"/>
    </row>
    <row r="98" ht="21">
      <c r="E98" s="34"/>
    </row>
  </sheetData>
  <sheetProtection/>
  <mergeCells count="11">
    <mergeCell ref="D61:F61"/>
    <mergeCell ref="A1:C1"/>
    <mergeCell ref="D1:F1"/>
    <mergeCell ref="A2:C2"/>
    <mergeCell ref="D2:F2"/>
    <mergeCell ref="D62:F62"/>
    <mergeCell ref="D63:F63"/>
    <mergeCell ref="D32:F32"/>
    <mergeCell ref="D33:F33"/>
    <mergeCell ref="D31:F31"/>
    <mergeCell ref="A3:C3"/>
  </mergeCells>
  <printOptions/>
  <pageMargins left="1.13" right="0.4330708661417323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A1" sqref="A1:D1"/>
    </sheetView>
  </sheetViews>
  <sheetFormatPr defaultColWidth="9.140625" defaultRowHeight="21.75"/>
  <cols>
    <col min="1" max="1" width="7.8515625" style="153" customWidth="1"/>
    <col min="2" max="2" width="27.57421875" style="153" customWidth="1"/>
    <col min="3" max="3" width="35.8515625" style="153" customWidth="1"/>
    <col min="4" max="4" width="19.57421875" style="218" customWidth="1"/>
    <col min="5" max="5" width="17.8515625" style="153" customWidth="1"/>
    <col min="6" max="16384" width="9.140625" style="153" customWidth="1"/>
  </cols>
  <sheetData>
    <row r="1" spans="1:4" ht="21">
      <c r="A1" s="403" t="s">
        <v>369</v>
      </c>
      <c r="B1" s="403"/>
      <c r="C1" s="403"/>
      <c r="D1" s="403"/>
    </row>
    <row r="2" spans="1:4" ht="21">
      <c r="A2" s="403" t="s">
        <v>370</v>
      </c>
      <c r="B2" s="403"/>
      <c r="C2" s="403"/>
      <c r="D2" s="403"/>
    </row>
    <row r="3" spans="1:4" ht="21">
      <c r="A3" s="403" t="s">
        <v>371</v>
      </c>
      <c r="B3" s="403"/>
      <c r="C3" s="403"/>
      <c r="D3" s="403"/>
    </row>
    <row r="4" spans="1:4" ht="21">
      <c r="A4" s="387"/>
      <c r="B4" s="387"/>
      <c r="C4" s="387"/>
      <c r="D4" s="387"/>
    </row>
    <row r="5" ht="21">
      <c r="A5" s="237" t="s">
        <v>374</v>
      </c>
    </row>
    <row r="6" spans="1:4" ht="21">
      <c r="A6" s="237" t="s">
        <v>372</v>
      </c>
      <c r="D6" s="524" t="s">
        <v>82</v>
      </c>
    </row>
    <row r="7" spans="2:4" ht="21">
      <c r="B7" s="153" t="s">
        <v>375</v>
      </c>
      <c r="D7" s="218">
        <v>450000</v>
      </c>
    </row>
    <row r="8" spans="2:4" ht="21">
      <c r="B8" s="153" t="s">
        <v>376</v>
      </c>
      <c r="D8" s="218">
        <v>145400</v>
      </c>
    </row>
    <row r="9" spans="2:4" ht="21">
      <c r="B9" s="153" t="s">
        <v>377</v>
      </c>
      <c r="D9" s="218">
        <v>74880</v>
      </c>
    </row>
    <row r="10" spans="2:4" ht="21">
      <c r="B10" s="153" t="s">
        <v>378</v>
      </c>
      <c r="D10" s="218">
        <v>918700</v>
      </c>
    </row>
    <row r="11" spans="2:4" ht="21">
      <c r="B11" s="153" t="s">
        <v>379</v>
      </c>
      <c r="D11" s="218">
        <v>25000</v>
      </c>
    </row>
    <row r="12" spans="2:4" ht="21.75" thickBot="1">
      <c r="B12" s="525" t="s">
        <v>52</v>
      </c>
      <c r="D12" s="526">
        <f>SUM(D7:D11)</f>
        <v>1613980</v>
      </c>
    </row>
    <row r="13" ht="21.75" thickTop="1"/>
    <row r="20" ht="22.5">
      <c r="A20" s="27" t="s">
        <v>155</v>
      </c>
    </row>
    <row r="21" ht="22.5">
      <c r="A21" s="27" t="s">
        <v>183</v>
      </c>
    </row>
    <row r="22" ht="22.5">
      <c r="A22" s="27" t="s">
        <v>184</v>
      </c>
    </row>
  </sheetData>
  <sheetProtection/>
  <mergeCells count="3">
    <mergeCell ref="A1:D1"/>
    <mergeCell ref="A2:D2"/>
    <mergeCell ref="A3:D3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160</v>
      </c>
      <c r="B1" s="5"/>
      <c r="C1" s="6" t="s">
        <v>77</v>
      </c>
      <c r="D1" s="7"/>
    </row>
    <row r="2" spans="1:4" ht="20.25" customHeight="1">
      <c r="A2" s="8" t="s">
        <v>78</v>
      </c>
      <c r="B2" s="1"/>
      <c r="C2" s="9" t="s">
        <v>172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79</v>
      </c>
      <c r="B4" s="10"/>
      <c r="C4" s="44">
        <v>240969</v>
      </c>
      <c r="D4" s="43">
        <v>6120539.25</v>
      </c>
    </row>
    <row r="5" spans="1:4" ht="20.25" customHeight="1">
      <c r="A5" s="8" t="s">
        <v>152</v>
      </c>
      <c r="B5" s="10"/>
      <c r="C5" s="10"/>
      <c r="D5" s="2"/>
    </row>
    <row r="6" spans="1:4" ht="20.25" customHeight="1">
      <c r="A6" s="15" t="s">
        <v>80</v>
      </c>
      <c r="B6" s="15" t="s">
        <v>81</v>
      </c>
      <c r="C6" s="15" t="s">
        <v>82</v>
      </c>
      <c r="D6" s="2"/>
    </row>
    <row r="7" spans="1:4" ht="20.25" customHeight="1">
      <c r="A7" s="56"/>
      <c r="B7" s="56"/>
      <c r="C7" s="57"/>
      <c r="D7" s="17">
        <f>SUM(C7)</f>
        <v>0</v>
      </c>
    </row>
    <row r="8" spans="1:4" ht="20.25" customHeight="1">
      <c r="A8" s="40"/>
      <c r="B8" s="40"/>
      <c r="C8" s="50"/>
      <c r="D8" s="17"/>
    </row>
    <row r="9" spans="1:4" ht="20.25" customHeight="1">
      <c r="A9" s="8" t="s">
        <v>83</v>
      </c>
      <c r="B9" s="10"/>
      <c r="C9" s="10"/>
      <c r="D9" s="2"/>
    </row>
    <row r="10" spans="1:4" ht="20.25" customHeight="1">
      <c r="A10" s="15" t="s">
        <v>84</v>
      </c>
      <c r="B10" s="15" t="s">
        <v>85</v>
      </c>
      <c r="C10" s="15" t="s">
        <v>82</v>
      </c>
      <c r="D10" s="2"/>
    </row>
    <row r="11" spans="1:4" ht="21" customHeight="1">
      <c r="A11" s="40">
        <v>240958</v>
      </c>
      <c r="B11" s="41">
        <v>17669930</v>
      </c>
      <c r="C11" s="3">
        <v>1800</v>
      </c>
      <c r="D11" s="17"/>
    </row>
    <row r="12" spans="1:4" ht="21" customHeight="1">
      <c r="A12" s="40">
        <v>240958</v>
      </c>
      <c r="B12" s="41">
        <v>17669933</v>
      </c>
      <c r="C12" s="3">
        <v>12462.43</v>
      </c>
      <c r="D12" s="17"/>
    </row>
    <row r="13" spans="1:4" ht="21" customHeight="1">
      <c r="A13" s="40">
        <v>240961</v>
      </c>
      <c r="B13" s="41">
        <v>17669934</v>
      </c>
      <c r="C13" s="3">
        <v>750</v>
      </c>
      <c r="D13" s="17"/>
    </row>
    <row r="14" spans="1:4" ht="21" customHeight="1">
      <c r="A14" s="40">
        <v>240965</v>
      </c>
      <c r="B14" s="41">
        <v>17669942</v>
      </c>
      <c r="C14" s="3">
        <v>2705</v>
      </c>
      <c r="D14" s="17"/>
    </row>
    <row r="15" spans="1:4" ht="21" customHeight="1">
      <c r="A15" s="40">
        <v>240966</v>
      </c>
      <c r="B15" s="41">
        <v>17669945</v>
      </c>
      <c r="C15" s="3">
        <v>5059.05</v>
      </c>
      <c r="D15" s="17"/>
    </row>
    <row r="16" spans="1:4" ht="21" customHeight="1">
      <c r="A16" s="40">
        <v>240968</v>
      </c>
      <c r="B16" s="41">
        <v>17669951</v>
      </c>
      <c r="C16" s="3">
        <v>28215</v>
      </c>
      <c r="D16" s="17"/>
    </row>
    <row r="17" spans="1:4" ht="20.25" customHeight="1">
      <c r="A17" s="40">
        <v>240968</v>
      </c>
      <c r="B17" s="41">
        <v>17669953</v>
      </c>
      <c r="C17" s="3">
        <v>20096.54</v>
      </c>
      <c r="D17" s="17"/>
    </row>
    <row r="18" spans="1:4" ht="21.75" customHeight="1">
      <c r="A18" s="40">
        <v>240968</v>
      </c>
      <c r="B18" s="41">
        <v>17669954</v>
      </c>
      <c r="C18" s="3">
        <v>67518</v>
      </c>
      <c r="D18" s="17"/>
    </row>
    <row r="19" spans="1:4" ht="21.75" customHeight="1">
      <c r="A19" s="40">
        <v>240968</v>
      </c>
      <c r="B19" s="41">
        <v>17669955</v>
      </c>
      <c r="C19" s="3">
        <v>160485.98</v>
      </c>
      <c r="D19" s="17"/>
    </row>
    <row r="20" spans="1:4" ht="21.75" customHeight="1">
      <c r="A20" s="40">
        <v>240969</v>
      </c>
      <c r="B20" s="41">
        <v>17669965</v>
      </c>
      <c r="C20" s="3">
        <v>9147.6</v>
      </c>
      <c r="D20" s="17"/>
    </row>
    <row r="21" spans="1:4" ht="15.75" customHeight="1">
      <c r="A21" s="40"/>
      <c r="B21" s="41"/>
      <c r="C21" s="3"/>
      <c r="D21" s="17"/>
    </row>
    <row r="22" spans="1:4" ht="18.75" customHeight="1">
      <c r="A22" s="40"/>
      <c r="B22" s="41"/>
      <c r="C22" s="3"/>
      <c r="D22" s="17"/>
    </row>
    <row r="23" spans="1:4" ht="19.5" customHeight="1">
      <c r="A23" s="40"/>
      <c r="B23" s="41"/>
      <c r="C23" s="3"/>
      <c r="D23" s="17"/>
    </row>
    <row r="24" spans="1:4" ht="21.75" customHeight="1">
      <c r="A24" s="40"/>
      <c r="B24" s="41"/>
      <c r="C24" s="3"/>
      <c r="D24" s="17">
        <f>SUM(C11:C23)</f>
        <v>308239.6</v>
      </c>
    </row>
    <row r="25" spans="1:4" ht="20.25" customHeight="1">
      <c r="A25" s="72"/>
      <c r="B25" s="10"/>
      <c r="C25" s="18"/>
      <c r="D25" s="17"/>
    </row>
    <row r="26" spans="1:4" ht="20.25" customHeight="1">
      <c r="A26" s="19" t="s">
        <v>157</v>
      </c>
      <c r="B26" s="10"/>
      <c r="C26" s="10"/>
      <c r="D26" s="25"/>
    </row>
    <row r="27" spans="1:4" ht="20.25" customHeight="1">
      <c r="A27" s="15" t="s">
        <v>80</v>
      </c>
      <c r="B27" s="15" t="s">
        <v>158</v>
      </c>
      <c r="C27" s="15" t="s">
        <v>82</v>
      </c>
      <c r="D27" s="2"/>
    </row>
    <row r="28" spans="1:4" ht="20.25" customHeight="1">
      <c r="A28" s="56">
        <v>240976</v>
      </c>
      <c r="B28" s="56">
        <v>240968</v>
      </c>
      <c r="C28" s="59">
        <v>1050</v>
      </c>
      <c r="D28" s="60">
        <v>1050</v>
      </c>
    </row>
    <row r="29" spans="1:4" ht="20.25" customHeight="1">
      <c r="A29" s="56"/>
      <c r="B29" s="56"/>
      <c r="C29" s="59"/>
      <c r="D29" s="60"/>
    </row>
    <row r="30" spans="1:4" ht="20.25" customHeight="1">
      <c r="A30" s="56"/>
      <c r="B30" s="56"/>
      <c r="C30" s="59"/>
      <c r="D30" s="60"/>
    </row>
    <row r="31" spans="1:4" ht="20.25" customHeight="1">
      <c r="A31" s="56"/>
      <c r="B31" s="56"/>
      <c r="C31" s="59"/>
      <c r="D31" s="60"/>
    </row>
    <row r="32" spans="1:4" ht="20.25" customHeight="1">
      <c r="A32" s="15"/>
      <c r="B32" s="15"/>
      <c r="C32" s="15"/>
      <c r="D32" s="2"/>
    </row>
    <row r="33" spans="1:4" ht="9" customHeight="1">
      <c r="A33" s="16"/>
      <c r="B33" s="16"/>
      <c r="C33" s="16"/>
      <c r="D33" s="17">
        <f>SUM(C33:C33)</f>
        <v>0</v>
      </c>
    </row>
    <row r="34" spans="1:8" ht="27.75" customHeight="1">
      <c r="A34" s="20" t="s">
        <v>87</v>
      </c>
      <c r="B34" s="21" t="s">
        <v>366</v>
      </c>
      <c r="C34" s="22"/>
      <c r="D34" s="39">
        <f>D4+D7-D24-D28</f>
        <v>5811249.65</v>
      </c>
      <c r="H34" s="51"/>
    </row>
    <row r="35" spans="1:6" s="52" customFormat="1" ht="20.25" customHeight="1">
      <c r="A35" s="4" t="s">
        <v>88</v>
      </c>
      <c r="B35" s="5"/>
      <c r="C35" s="6" t="s">
        <v>89</v>
      </c>
      <c r="D35" s="10" t="s">
        <v>196</v>
      </c>
      <c r="E35" s="26"/>
      <c r="F35" s="26"/>
    </row>
    <row r="36" spans="1:6" s="52" customFormat="1" ht="23.25" customHeight="1">
      <c r="A36" s="10" t="s">
        <v>367</v>
      </c>
      <c r="B36" s="58"/>
      <c r="C36" s="2" t="s">
        <v>368</v>
      </c>
      <c r="D36" s="10"/>
      <c r="E36" s="26"/>
      <c r="F36" s="26"/>
    </row>
    <row r="37" spans="1:4" ht="20.25" customHeight="1">
      <c r="A37" s="23" t="s">
        <v>194</v>
      </c>
      <c r="B37" s="24"/>
      <c r="C37" s="42" t="s">
        <v>180</v>
      </c>
      <c r="D37" s="23"/>
    </row>
    <row r="38" spans="1:4" ht="20.25" customHeight="1">
      <c r="A38" s="4" t="s">
        <v>160</v>
      </c>
      <c r="B38" s="5"/>
      <c r="C38" s="6" t="s">
        <v>173</v>
      </c>
      <c r="D38" s="7"/>
    </row>
    <row r="39" spans="1:4" ht="20.25" customHeight="1">
      <c r="A39" s="8" t="s">
        <v>78</v>
      </c>
      <c r="B39" s="1"/>
      <c r="C39" s="9" t="s">
        <v>174</v>
      </c>
      <c r="D39" s="10"/>
    </row>
    <row r="40" spans="1:4" ht="20.25" customHeight="1">
      <c r="A40" s="11"/>
      <c r="B40" s="12"/>
      <c r="C40" s="11"/>
      <c r="D40" s="13" t="s">
        <v>1</v>
      </c>
    </row>
    <row r="41" spans="1:4" ht="20.25" customHeight="1">
      <c r="A41" s="8" t="s">
        <v>79</v>
      </c>
      <c r="B41" s="10"/>
      <c r="C41" s="44">
        <v>240908</v>
      </c>
      <c r="D41" s="43">
        <v>4365592.31</v>
      </c>
    </row>
    <row r="42" spans="1:4" ht="20.25" customHeight="1">
      <c r="A42" s="14" t="s">
        <v>152</v>
      </c>
      <c r="B42" s="10"/>
      <c r="C42" s="10"/>
      <c r="D42" s="2"/>
    </row>
    <row r="43" spans="1:4" ht="20.25" customHeight="1">
      <c r="A43" s="15" t="s">
        <v>80</v>
      </c>
      <c r="B43" s="15" t="s">
        <v>81</v>
      </c>
      <c r="C43" s="15" t="s">
        <v>82</v>
      </c>
      <c r="D43" s="2"/>
    </row>
    <row r="44" spans="1:4" ht="20.25" customHeight="1">
      <c r="A44" s="40"/>
      <c r="B44" s="40"/>
      <c r="C44" s="50"/>
      <c r="D44" s="17">
        <f>SUM(C44)</f>
        <v>0</v>
      </c>
    </row>
    <row r="45" spans="1:4" ht="20.25" customHeight="1">
      <c r="A45" s="8" t="s">
        <v>83</v>
      </c>
      <c r="B45" s="10"/>
      <c r="C45" s="10"/>
      <c r="D45" s="2"/>
    </row>
    <row r="46" spans="1:4" ht="20.25" customHeight="1">
      <c r="A46" s="15" t="s">
        <v>84</v>
      </c>
      <c r="B46" s="15" t="s">
        <v>85</v>
      </c>
      <c r="C46" s="15" t="s">
        <v>82</v>
      </c>
      <c r="D46" s="2"/>
    </row>
    <row r="47" spans="1:4" ht="20.25" customHeight="1">
      <c r="A47" s="40">
        <v>240902</v>
      </c>
      <c r="B47" s="61" t="s">
        <v>346</v>
      </c>
      <c r="C47" s="3">
        <v>66900</v>
      </c>
      <c r="D47" s="17"/>
    </row>
    <row r="48" spans="1:4" ht="20.25" customHeight="1">
      <c r="A48" s="40"/>
      <c r="B48" s="61"/>
      <c r="C48" s="3"/>
      <c r="D48" s="17"/>
    </row>
    <row r="49" spans="1:4" ht="20.25" customHeight="1">
      <c r="A49" s="40"/>
      <c r="B49" s="61"/>
      <c r="C49" s="3"/>
      <c r="D49" s="17"/>
    </row>
    <row r="50" spans="1:4" ht="20.25" customHeight="1">
      <c r="A50" s="40"/>
      <c r="B50" s="41"/>
      <c r="C50" s="3"/>
      <c r="D50" s="17"/>
    </row>
    <row r="51" spans="1:4" ht="20.25" customHeight="1">
      <c r="A51" s="40"/>
      <c r="B51" s="41"/>
      <c r="C51" s="3"/>
      <c r="D51" s="17"/>
    </row>
    <row r="52" spans="1:4" ht="20.25" customHeight="1">
      <c r="A52" s="40"/>
      <c r="B52" s="41"/>
      <c r="C52" s="3"/>
      <c r="D52" s="17"/>
    </row>
    <row r="53" spans="1:4" ht="20.25" customHeight="1">
      <c r="A53" s="40"/>
      <c r="B53" s="41"/>
      <c r="C53" s="3"/>
      <c r="D53" s="17"/>
    </row>
    <row r="54" spans="1:4" ht="20.25" customHeight="1">
      <c r="A54" s="40"/>
      <c r="B54" s="41"/>
      <c r="C54" s="3"/>
      <c r="D54" s="17"/>
    </row>
    <row r="55" spans="1:4" ht="20.25" customHeight="1">
      <c r="A55" s="40"/>
      <c r="B55" s="41"/>
      <c r="C55" s="3"/>
      <c r="D55" s="17">
        <f>SUM(C47:C49)</f>
        <v>66900</v>
      </c>
    </row>
    <row r="56" spans="1:4" ht="20.25" customHeight="1">
      <c r="A56" s="40"/>
      <c r="B56" s="41"/>
      <c r="C56" s="3"/>
      <c r="D56" s="17"/>
    </row>
    <row r="57" spans="1:4" ht="20.25" customHeight="1">
      <c r="A57" s="40"/>
      <c r="B57" s="41"/>
      <c r="C57" s="3"/>
      <c r="D57" s="17"/>
    </row>
    <row r="58" spans="1:4" ht="20.25" customHeight="1">
      <c r="A58" s="40"/>
      <c r="B58" s="41"/>
      <c r="C58" s="3"/>
      <c r="D58" s="17"/>
    </row>
    <row r="59" spans="1:4" ht="20.25" customHeight="1">
      <c r="A59" s="40"/>
      <c r="B59" s="41"/>
      <c r="C59" s="3"/>
      <c r="D59" s="17"/>
    </row>
    <row r="60" spans="1:4" ht="20.25" customHeight="1">
      <c r="A60" s="40"/>
      <c r="B60" s="41"/>
      <c r="C60" s="3"/>
      <c r="D60" s="17"/>
    </row>
    <row r="61" spans="1:4" ht="20.25" customHeight="1">
      <c r="A61" s="40"/>
      <c r="B61" s="41"/>
      <c r="C61" s="3"/>
      <c r="D61" s="17"/>
    </row>
    <row r="62" spans="1:4" ht="20.25" customHeight="1">
      <c r="A62" s="40"/>
      <c r="B62" s="41"/>
      <c r="C62" s="3"/>
      <c r="D62" s="17"/>
    </row>
    <row r="63" spans="1:4" ht="20.25" customHeight="1">
      <c r="A63" s="8" t="s">
        <v>86</v>
      </c>
      <c r="B63" s="10"/>
      <c r="C63" s="18"/>
      <c r="D63" s="17"/>
    </row>
    <row r="64" spans="1:4" ht="20.25" customHeight="1">
      <c r="A64" s="19" t="s">
        <v>157</v>
      </c>
      <c r="B64" s="10"/>
      <c r="C64" s="10"/>
      <c r="D64" s="25"/>
    </row>
    <row r="65" spans="1:4" ht="20.25" customHeight="1">
      <c r="A65" s="15" t="s">
        <v>80</v>
      </c>
      <c r="B65" s="15" t="s">
        <v>158</v>
      </c>
      <c r="C65" s="15" t="s">
        <v>82</v>
      </c>
      <c r="D65" s="2"/>
    </row>
    <row r="66" spans="1:4" ht="20.25" customHeight="1">
      <c r="A66" s="62"/>
      <c r="B66" s="62"/>
      <c r="C66" s="375"/>
      <c r="D66" s="376">
        <f>SUM(C66:C66)</f>
        <v>0</v>
      </c>
    </row>
    <row r="67" spans="1:4" ht="20.25" customHeight="1">
      <c r="A67" s="16"/>
      <c r="B67" s="16"/>
      <c r="C67" s="16"/>
      <c r="D67" s="17"/>
    </row>
    <row r="68" spans="1:4" ht="20.25" customHeight="1">
      <c r="A68" s="16"/>
      <c r="B68" s="16"/>
      <c r="C68" s="16"/>
      <c r="D68" s="17"/>
    </row>
    <row r="69" spans="1:4" ht="22.5" customHeight="1">
      <c r="A69" s="20" t="s">
        <v>87</v>
      </c>
      <c r="B69" s="21" t="s">
        <v>347</v>
      </c>
      <c r="C69" s="22"/>
      <c r="D69" s="39">
        <f>D41+D44-D55+D66</f>
        <v>4298692.31</v>
      </c>
    </row>
    <row r="70" spans="1:4" ht="20.25" customHeight="1">
      <c r="A70" s="4" t="s">
        <v>88</v>
      </c>
      <c r="B70" s="5"/>
      <c r="C70" s="6" t="s">
        <v>89</v>
      </c>
      <c r="D70" s="10"/>
    </row>
    <row r="71" spans="1:4" ht="22.5" customHeight="1">
      <c r="A71" s="10" t="s">
        <v>348</v>
      </c>
      <c r="B71" s="58"/>
      <c r="C71" s="2" t="s">
        <v>349</v>
      </c>
      <c r="D71" s="10"/>
    </row>
    <row r="72" spans="1:4" ht="22.5" customHeight="1">
      <c r="A72" s="23" t="s">
        <v>194</v>
      </c>
      <c r="B72" s="24"/>
      <c r="C72" s="42" t="s">
        <v>213</v>
      </c>
      <c r="D72" s="23"/>
    </row>
    <row r="73" spans="1:4" ht="20.25" customHeight="1">
      <c r="A73" s="7"/>
      <c r="B73" s="7"/>
      <c r="C73" s="7"/>
      <c r="D73" s="7"/>
    </row>
    <row r="74" spans="1:4" ht="20.25" customHeight="1">
      <c r="A74" s="10"/>
      <c r="B74" s="10"/>
      <c r="C74" s="10"/>
      <c r="D74" s="10"/>
    </row>
    <row r="75" spans="1:4" ht="20.25" customHeight="1">
      <c r="A75" s="8" t="s">
        <v>160</v>
      </c>
      <c r="B75" s="1"/>
      <c r="C75" s="9" t="s">
        <v>173</v>
      </c>
      <c r="D75" s="10"/>
    </row>
    <row r="76" spans="1:4" ht="20.25" customHeight="1">
      <c r="A76" s="8" t="s">
        <v>78</v>
      </c>
      <c r="B76" s="1"/>
      <c r="C76" s="9" t="s">
        <v>211</v>
      </c>
      <c r="D76" s="10"/>
    </row>
    <row r="77" spans="1:4" ht="20.25" customHeight="1">
      <c r="A77" s="11"/>
      <c r="B77" s="12"/>
      <c r="C77" s="11"/>
      <c r="D77" s="13" t="s">
        <v>1</v>
      </c>
    </row>
    <row r="78" spans="1:4" ht="20.25" customHeight="1">
      <c r="A78" s="8" t="s">
        <v>79</v>
      </c>
      <c r="B78" s="10"/>
      <c r="C78" s="44">
        <v>239827</v>
      </c>
      <c r="D78" s="43">
        <v>52500</v>
      </c>
    </row>
    <row r="79" spans="1:4" ht="20.25" customHeight="1">
      <c r="A79" s="14" t="s">
        <v>152</v>
      </c>
      <c r="B79" s="10"/>
      <c r="C79" s="10"/>
      <c r="D79" s="2"/>
    </row>
    <row r="80" spans="1:4" ht="20.25" customHeight="1">
      <c r="A80" s="15" t="s">
        <v>80</v>
      </c>
      <c r="B80" s="15" t="s">
        <v>81</v>
      </c>
      <c r="C80" s="15" t="s">
        <v>82</v>
      </c>
      <c r="D80" s="2"/>
    </row>
    <row r="81" spans="1:4" ht="20.25" customHeight="1">
      <c r="A81" s="40"/>
      <c r="B81" s="40"/>
      <c r="C81" s="50"/>
      <c r="D81" s="17"/>
    </row>
    <row r="82" spans="1:4" ht="20.25" customHeight="1">
      <c r="A82" s="8" t="s">
        <v>83</v>
      </c>
      <c r="B82" s="10"/>
      <c r="C82" s="10"/>
      <c r="D82" s="2"/>
    </row>
    <row r="83" spans="1:4" ht="20.25" customHeight="1">
      <c r="A83" s="15" t="s">
        <v>84</v>
      </c>
      <c r="B83" s="15" t="s">
        <v>85</v>
      </c>
      <c r="C83" s="15" t="s">
        <v>82</v>
      </c>
      <c r="D83" s="2"/>
    </row>
    <row r="84" spans="1:4" ht="20.25" customHeight="1">
      <c r="A84" s="40"/>
      <c r="B84" s="61"/>
      <c r="C84" s="3"/>
      <c r="D84" s="17"/>
    </row>
    <row r="85" spans="1:4" ht="20.25" customHeight="1">
      <c r="A85" s="40"/>
      <c r="B85" s="41"/>
      <c r="C85" s="3"/>
      <c r="D85" s="17"/>
    </row>
    <row r="86" spans="1:4" ht="20.25" customHeight="1">
      <c r="A86" s="40"/>
      <c r="B86" s="41"/>
      <c r="C86" s="3"/>
      <c r="D86" s="17"/>
    </row>
    <row r="87" spans="1:4" ht="20.25" customHeight="1">
      <c r="A87" s="40"/>
      <c r="B87" s="41"/>
      <c r="C87" s="3"/>
      <c r="D87" s="17"/>
    </row>
    <row r="88" spans="1:4" ht="20.25" customHeight="1">
      <c r="A88" s="40"/>
      <c r="B88" s="41"/>
      <c r="C88" s="3"/>
      <c r="D88" s="17"/>
    </row>
    <row r="89" spans="1:4" ht="20.25" customHeight="1">
      <c r="A89" s="40"/>
      <c r="B89" s="41"/>
      <c r="C89" s="3"/>
      <c r="D89" s="17"/>
    </row>
    <row r="90" spans="1:4" ht="20.25" customHeight="1">
      <c r="A90" s="40"/>
      <c r="B90" s="41"/>
      <c r="C90" s="3"/>
      <c r="D90" s="17"/>
    </row>
    <row r="91" spans="1:4" ht="20.25" customHeight="1">
      <c r="A91" s="40"/>
      <c r="B91" s="41"/>
      <c r="C91" s="3"/>
      <c r="D91" s="17"/>
    </row>
    <row r="92" spans="1:4" ht="20.25" customHeight="1">
      <c r="A92" s="40"/>
      <c r="B92" s="41"/>
      <c r="C92" s="3"/>
      <c r="D92" s="17"/>
    </row>
    <row r="93" spans="1:4" ht="20.25" customHeight="1">
      <c r="A93" s="40"/>
      <c r="B93" s="41"/>
      <c r="C93" s="3"/>
      <c r="D93" s="17"/>
    </row>
    <row r="94" spans="1:4" ht="20.25" customHeight="1">
      <c r="A94" s="40"/>
      <c r="B94" s="41"/>
      <c r="C94" s="3"/>
      <c r="D94" s="17"/>
    </row>
    <row r="95" spans="1:4" ht="20.25" customHeight="1">
      <c r="A95" s="40"/>
      <c r="B95" s="41"/>
      <c r="C95" s="3"/>
      <c r="D95" s="17"/>
    </row>
    <row r="96" spans="1:4" ht="20.25" customHeight="1">
      <c r="A96" s="40"/>
      <c r="B96" s="41"/>
      <c r="C96" s="3"/>
      <c r="D96" s="17"/>
    </row>
    <row r="97" spans="1:4" ht="20.25" customHeight="1">
      <c r="A97" s="40"/>
      <c r="B97" s="41"/>
      <c r="C97" s="3"/>
      <c r="D97" s="17"/>
    </row>
    <row r="98" spans="1:4" ht="20.25" customHeight="1">
      <c r="A98" s="8" t="s">
        <v>86</v>
      </c>
      <c r="B98" s="10"/>
      <c r="C98" s="18"/>
      <c r="D98" s="17"/>
    </row>
    <row r="99" spans="1:4" ht="20.25" customHeight="1">
      <c r="A99" s="19" t="s">
        <v>157</v>
      </c>
      <c r="B99" s="10"/>
      <c r="C99" s="10"/>
      <c r="D99" s="25"/>
    </row>
    <row r="100" spans="1:4" ht="20.25" customHeight="1">
      <c r="A100" s="15" t="s">
        <v>80</v>
      </c>
      <c r="B100" s="15" t="s">
        <v>158</v>
      </c>
      <c r="C100" s="15" t="s">
        <v>82</v>
      </c>
      <c r="D100" s="2"/>
    </row>
    <row r="101" spans="1:4" ht="20.25" customHeight="1">
      <c r="A101" s="62">
        <v>239828</v>
      </c>
      <c r="B101" s="62">
        <v>239827</v>
      </c>
      <c r="C101" s="63">
        <v>52500</v>
      </c>
      <c r="D101" s="17">
        <f>SUM(C101:C101)</f>
        <v>52500</v>
      </c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16"/>
      <c r="B106" s="16"/>
      <c r="C106" s="16"/>
      <c r="D106" s="17"/>
    </row>
    <row r="107" spans="1:4" ht="20.25" customHeight="1">
      <c r="A107" s="20" t="s">
        <v>87</v>
      </c>
      <c r="B107" s="21" t="s">
        <v>212</v>
      </c>
      <c r="C107" s="22"/>
      <c r="D107" s="39">
        <f>D78-D86-D101</f>
        <v>0</v>
      </c>
    </row>
    <row r="108" spans="1:4" ht="20.25" customHeight="1">
      <c r="A108" s="4" t="s">
        <v>88</v>
      </c>
      <c r="B108" s="5"/>
      <c r="C108" s="6" t="s">
        <v>89</v>
      </c>
      <c r="D108" s="10"/>
    </row>
    <row r="109" spans="1:4" ht="20.25" customHeight="1">
      <c r="A109" s="10" t="s">
        <v>159</v>
      </c>
      <c r="B109" s="58" t="s">
        <v>209</v>
      </c>
      <c r="C109" s="2" t="s">
        <v>210</v>
      </c>
      <c r="D109" s="10"/>
    </row>
    <row r="110" spans="1:4" ht="20.25" customHeight="1">
      <c r="A110" s="23" t="s">
        <v>194</v>
      </c>
      <c r="B110" s="24"/>
      <c r="C110" s="42" t="s">
        <v>180</v>
      </c>
      <c r="D110" s="23"/>
    </row>
    <row r="111" spans="1:4" ht="20.25" customHeight="1">
      <c r="A111" s="10"/>
      <c r="B111" s="1"/>
      <c r="C111" s="2"/>
      <c r="D111" s="10"/>
    </row>
    <row r="112" spans="1:4" ht="22.5" customHeight="1">
      <c r="A112" s="4" t="s">
        <v>160</v>
      </c>
      <c r="B112" s="5"/>
      <c r="C112" s="6" t="s">
        <v>77</v>
      </c>
      <c r="D112" s="7"/>
    </row>
    <row r="113" spans="1:4" ht="20.25" customHeight="1">
      <c r="A113" s="8" t="s">
        <v>78</v>
      </c>
      <c r="B113" s="1"/>
      <c r="C113" s="9" t="s">
        <v>220</v>
      </c>
      <c r="D113" s="10"/>
    </row>
    <row r="114" spans="1:4" ht="20.25" customHeight="1">
      <c r="A114" s="11"/>
      <c r="B114" s="12"/>
      <c r="C114" s="11"/>
      <c r="D114" s="13" t="s">
        <v>1</v>
      </c>
    </row>
    <row r="115" spans="1:4" ht="20.25" customHeight="1">
      <c r="A115" s="4" t="s">
        <v>79</v>
      </c>
      <c r="B115" s="10"/>
      <c r="C115" s="44">
        <v>240056</v>
      </c>
      <c r="D115" s="43">
        <v>805780.08</v>
      </c>
    </row>
    <row r="116" spans="1:4" ht="20.25" customHeight="1">
      <c r="A116" s="8" t="s">
        <v>152</v>
      </c>
      <c r="B116" s="10"/>
      <c r="C116" s="10"/>
      <c r="D116" s="2"/>
    </row>
    <row r="117" spans="1:4" ht="20.25" customHeight="1">
      <c r="A117" s="15" t="s">
        <v>80</v>
      </c>
      <c r="B117" s="15" t="s">
        <v>81</v>
      </c>
      <c r="C117" s="15" t="s">
        <v>82</v>
      </c>
      <c r="D117" s="2"/>
    </row>
    <row r="118" spans="1:4" ht="20.25" customHeight="1">
      <c r="A118" s="56"/>
      <c r="B118" s="56"/>
      <c r="C118" s="57"/>
      <c r="D118" s="17">
        <f>SUM(C118)</f>
        <v>0</v>
      </c>
    </row>
    <row r="119" spans="1:4" ht="20.25" customHeight="1">
      <c r="A119" s="40"/>
      <c r="B119" s="40"/>
      <c r="C119" s="50"/>
      <c r="D119" s="17"/>
    </row>
    <row r="120" spans="1:4" ht="20.25" customHeight="1">
      <c r="A120" s="8" t="s">
        <v>83</v>
      </c>
      <c r="B120" s="10"/>
      <c r="C120" s="10"/>
      <c r="D120" s="2"/>
    </row>
    <row r="121" spans="1:4" ht="20.25" customHeight="1">
      <c r="A121" s="15" t="s">
        <v>84</v>
      </c>
      <c r="B121" s="15" t="s">
        <v>85</v>
      </c>
      <c r="C121" s="15" t="s">
        <v>82</v>
      </c>
      <c r="D121" s="2"/>
    </row>
    <row r="122" spans="1:4" ht="17.25" customHeight="1">
      <c r="A122" s="40"/>
      <c r="B122" s="41"/>
      <c r="C122" s="3"/>
      <c r="D122" s="17"/>
    </row>
    <row r="123" spans="1:4" ht="17.25" customHeight="1">
      <c r="A123" s="40"/>
      <c r="B123" s="41"/>
      <c r="C123" s="3"/>
      <c r="D123" s="17"/>
    </row>
    <row r="124" spans="1:4" ht="17.25" customHeight="1">
      <c r="A124" s="40"/>
      <c r="B124" s="41"/>
      <c r="C124" s="3"/>
      <c r="D124" s="17"/>
    </row>
    <row r="125" spans="1:4" ht="17.25" customHeight="1">
      <c r="A125" s="40"/>
      <c r="B125" s="41"/>
      <c r="C125" s="3"/>
      <c r="D125" s="17"/>
    </row>
    <row r="126" spans="1:4" ht="17.25" customHeight="1">
      <c r="A126" s="40"/>
      <c r="B126" s="41"/>
      <c r="C126" s="3"/>
      <c r="D126" s="17"/>
    </row>
    <row r="127" spans="1:4" ht="17.25" customHeight="1">
      <c r="A127" s="40"/>
      <c r="B127" s="41"/>
      <c r="C127" s="3"/>
      <c r="D127" s="17"/>
    </row>
    <row r="128" spans="1:4" ht="17.25" customHeight="1">
      <c r="A128" s="40"/>
      <c r="B128" s="41"/>
      <c r="C128" s="3"/>
      <c r="D128" s="17"/>
    </row>
    <row r="129" spans="1:4" ht="17.25" customHeight="1">
      <c r="A129" s="40"/>
      <c r="B129" s="41"/>
      <c r="C129" s="3"/>
      <c r="D129" s="17"/>
    </row>
    <row r="130" spans="1:4" ht="17.25" customHeight="1">
      <c r="A130" s="40"/>
      <c r="B130" s="41"/>
      <c r="C130" s="3"/>
      <c r="D130" s="17"/>
    </row>
    <row r="131" spans="1:4" ht="17.25" customHeight="1">
      <c r="A131" s="40"/>
      <c r="B131" s="41"/>
      <c r="C131" s="3"/>
      <c r="D131" s="17"/>
    </row>
    <row r="132" spans="1:4" ht="17.25" customHeight="1">
      <c r="A132" s="40"/>
      <c r="B132" s="41"/>
      <c r="C132" s="3"/>
      <c r="D132" s="17"/>
    </row>
    <row r="133" spans="1:4" ht="17.25" customHeight="1">
      <c r="A133" s="40"/>
      <c r="B133" s="41"/>
      <c r="C133" s="3"/>
      <c r="D133" s="17"/>
    </row>
    <row r="134" spans="1:4" ht="17.25" customHeight="1">
      <c r="A134" s="40"/>
      <c r="B134" s="41"/>
      <c r="C134" s="3"/>
      <c r="D134" s="17"/>
    </row>
    <row r="135" spans="1:4" ht="17.25" customHeight="1">
      <c r="A135" s="40"/>
      <c r="B135" s="41"/>
      <c r="C135" s="3"/>
      <c r="D135" s="17"/>
    </row>
    <row r="136" spans="1:4" ht="17.25" customHeight="1">
      <c r="A136" s="40"/>
      <c r="B136" s="41"/>
      <c r="C136" s="3"/>
      <c r="D136" s="17">
        <f>SUM(C122:C136)</f>
        <v>0</v>
      </c>
    </row>
    <row r="137" spans="1:4" ht="20.25" customHeight="1">
      <c r="A137" s="8"/>
      <c r="B137" s="10"/>
      <c r="C137" s="18"/>
      <c r="D137" s="17"/>
    </row>
    <row r="138" spans="1:4" ht="20.25" customHeight="1">
      <c r="A138" s="19" t="s">
        <v>157</v>
      </c>
      <c r="B138" s="10"/>
      <c r="C138" s="10"/>
      <c r="D138" s="25"/>
    </row>
    <row r="139" spans="1:4" ht="20.25" customHeight="1">
      <c r="A139" s="15" t="s">
        <v>80</v>
      </c>
      <c r="B139" s="15" t="s">
        <v>158</v>
      </c>
      <c r="C139" s="15" t="s">
        <v>82</v>
      </c>
      <c r="D139" s="2"/>
    </row>
    <row r="140" spans="1:4" ht="20.25" customHeight="1">
      <c r="A140" s="56">
        <v>240058</v>
      </c>
      <c r="B140" s="56">
        <v>240054</v>
      </c>
      <c r="C140" s="59">
        <v>2450.32</v>
      </c>
      <c r="D140" s="60">
        <f>SUM(C140)</f>
        <v>2450.32</v>
      </c>
    </row>
    <row r="141" spans="1:4" ht="20.25" customHeight="1">
      <c r="A141" s="56"/>
      <c r="B141" s="56"/>
      <c r="C141" s="59"/>
      <c r="D141" s="60"/>
    </row>
    <row r="142" spans="1:4" ht="20.25" customHeight="1">
      <c r="A142" s="56"/>
      <c r="B142" s="56"/>
      <c r="C142" s="59"/>
      <c r="D142" s="60"/>
    </row>
    <row r="143" spans="1:4" ht="20.25" customHeight="1">
      <c r="A143" s="15"/>
      <c r="B143" s="15"/>
      <c r="C143" s="15"/>
      <c r="D143" s="2"/>
    </row>
    <row r="144" spans="1:4" ht="9" customHeight="1">
      <c r="A144" s="16"/>
      <c r="B144" s="16"/>
      <c r="C144" s="16"/>
      <c r="D144" s="17">
        <f>SUM(C144:C144)</f>
        <v>0</v>
      </c>
    </row>
    <row r="145" spans="1:8" ht="27.75" customHeight="1">
      <c r="A145" s="20" t="s">
        <v>87</v>
      </c>
      <c r="B145" s="21" t="s">
        <v>217</v>
      </c>
      <c r="C145" s="22"/>
      <c r="D145" s="39">
        <f>D115+D118-D136-D140</f>
        <v>803329.76</v>
      </c>
      <c r="H145" s="51"/>
    </row>
    <row r="146" spans="1:6" s="52" customFormat="1" ht="20.25" customHeight="1">
      <c r="A146" s="4" t="s">
        <v>88</v>
      </c>
      <c r="B146" s="5"/>
      <c r="C146" s="6" t="s">
        <v>89</v>
      </c>
      <c r="D146" s="10"/>
      <c r="E146" s="26"/>
      <c r="F146" s="26"/>
    </row>
    <row r="147" spans="1:6" s="52" customFormat="1" ht="23.25" customHeight="1">
      <c r="A147" s="10" t="s">
        <v>218</v>
      </c>
      <c r="B147" s="58"/>
      <c r="C147" s="2" t="s">
        <v>219</v>
      </c>
      <c r="D147" s="10"/>
      <c r="E147" s="26"/>
      <c r="F147" s="26"/>
    </row>
    <row r="148" spans="1:4" ht="20.25" customHeight="1">
      <c r="A148" s="23" t="s">
        <v>194</v>
      </c>
      <c r="B148" s="24"/>
      <c r="C148" s="42" t="s">
        <v>180</v>
      </c>
      <c r="D148" s="23"/>
    </row>
    <row r="149" spans="1:4" ht="20.25" customHeight="1">
      <c r="A149" s="7"/>
      <c r="B149" s="7"/>
      <c r="C149" s="7"/>
      <c r="D149" s="7"/>
    </row>
    <row r="150" spans="1:4" ht="20.25" customHeight="1">
      <c r="A150" s="10"/>
      <c r="B150" s="10"/>
      <c r="C150" s="10"/>
      <c r="D150" s="10"/>
    </row>
    <row r="151" spans="1:4" ht="22.5" customHeight="1">
      <c r="A151" s="4" t="s">
        <v>160</v>
      </c>
      <c r="B151" s="5"/>
      <c r="C151" s="6" t="s">
        <v>77</v>
      </c>
      <c r="D151" s="7"/>
    </row>
    <row r="152" spans="1:4" ht="20.25" customHeight="1">
      <c r="A152" s="8" t="s">
        <v>78</v>
      </c>
      <c r="B152" s="1"/>
      <c r="C152" s="9" t="s">
        <v>221</v>
      </c>
      <c r="D152" s="10"/>
    </row>
    <row r="153" spans="1:4" ht="20.25" customHeight="1">
      <c r="A153" s="11"/>
      <c r="B153" s="12"/>
      <c r="C153" s="11"/>
      <c r="D153" s="13" t="s">
        <v>1</v>
      </c>
    </row>
    <row r="154" spans="1:4" ht="20.25" customHeight="1">
      <c r="A154" s="4" t="s">
        <v>79</v>
      </c>
      <c r="B154" s="10"/>
      <c r="C154" s="44">
        <v>240056</v>
      </c>
      <c r="D154" s="43">
        <v>42817.97</v>
      </c>
    </row>
    <row r="155" spans="1:4" ht="20.25" customHeight="1">
      <c r="A155" s="8" t="s">
        <v>152</v>
      </c>
      <c r="B155" s="10"/>
      <c r="C155" s="10"/>
      <c r="D155" s="2"/>
    </row>
    <row r="156" spans="1:4" ht="20.25" customHeight="1">
      <c r="A156" s="15" t="s">
        <v>80</v>
      </c>
      <c r="B156" s="15" t="s">
        <v>81</v>
      </c>
      <c r="C156" s="15" t="s">
        <v>82</v>
      </c>
      <c r="D156" s="2"/>
    </row>
    <row r="157" spans="1:4" ht="20.25" customHeight="1">
      <c r="A157" s="56"/>
      <c r="B157" s="56"/>
      <c r="C157" s="57"/>
      <c r="D157" s="17">
        <f>SUM(C157)</f>
        <v>0</v>
      </c>
    </row>
    <row r="158" spans="1:4" ht="20.25" customHeight="1">
      <c r="A158" s="40"/>
      <c r="B158" s="40"/>
      <c r="C158" s="50"/>
      <c r="D158" s="17"/>
    </row>
    <row r="159" spans="1:4" ht="20.25" customHeight="1">
      <c r="A159" s="8" t="s">
        <v>83</v>
      </c>
      <c r="B159" s="10"/>
      <c r="C159" s="10"/>
      <c r="D159" s="2"/>
    </row>
    <row r="160" spans="1:4" ht="20.25" customHeight="1">
      <c r="A160" s="15" t="s">
        <v>84</v>
      </c>
      <c r="B160" s="15" t="s">
        <v>85</v>
      </c>
      <c r="C160" s="15" t="s">
        <v>82</v>
      </c>
      <c r="D160" s="2"/>
    </row>
    <row r="161" spans="1:4" ht="17.25" customHeight="1">
      <c r="A161" s="40"/>
      <c r="B161" s="41"/>
      <c r="C161" s="3"/>
      <c r="D161" s="17"/>
    </row>
    <row r="162" spans="1:4" ht="17.25" customHeight="1">
      <c r="A162" s="40"/>
      <c r="B162" s="41"/>
      <c r="C162" s="3"/>
      <c r="D162" s="17"/>
    </row>
    <row r="163" spans="1:4" ht="17.25" customHeight="1">
      <c r="A163" s="40"/>
      <c r="B163" s="41"/>
      <c r="C163" s="3"/>
      <c r="D163" s="17"/>
    </row>
    <row r="164" spans="1:4" ht="17.25" customHeight="1">
      <c r="A164" s="40"/>
      <c r="B164" s="41"/>
      <c r="C164" s="3"/>
      <c r="D164" s="17"/>
    </row>
    <row r="165" spans="1:4" ht="17.25" customHeight="1">
      <c r="A165" s="40"/>
      <c r="B165" s="41"/>
      <c r="C165" s="3"/>
      <c r="D165" s="17"/>
    </row>
    <row r="166" spans="1:4" ht="17.25" customHeight="1">
      <c r="A166" s="40"/>
      <c r="B166" s="41"/>
      <c r="C166" s="3"/>
      <c r="D166" s="17"/>
    </row>
    <row r="167" spans="1:4" ht="17.25" customHeight="1">
      <c r="A167" s="40"/>
      <c r="B167" s="41"/>
      <c r="C167" s="3"/>
      <c r="D167" s="17"/>
    </row>
    <row r="168" spans="1:4" ht="17.25" customHeight="1">
      <c r="A168" s="40"/>
      <c r="B168" s="41"/>
      <c r="C168" s="3"/>
      <c r="D168" s="17"/>
    </row>
    <row r="169" spans="1:4" ht="17.25" customHeight="1">
      <c r="A169" s="40"/>
      <c r="B169" s="41"/>
      <c r="C169" s="3"/>
      <c r="D169" s="17"/>
    </row>
    <row r="170" spans="1:4" ht="17.25" customHeight="1">
      <c r="A170" s="40"/>
      <c r="B170" s="41"/>
      <c r="C170" s="3"/>
      <c r="D170" s="17"/>
    </row>
    <row r="171" spans="1:4" ht="17.25" customHeight="1">
      <c r="A171" s="40"/>
      <c r="B171" s="41"/>
      <c r="C171" s="3"/>
      <c r="D171" s="17"/>
    </row>
    <row r="172" spans="1:4" ht="17.25" customHeight="1">
      <c r="A172" s="40"/>
      <c r="B172" s="41"/>
      <c r="C172" s="3"/>
      <c r="D172" s="17"/>
    </row>
    <row r="173" spans="1:4" ht="17.25" customHeight="1">
      <c r="A173" s="40"/>
      <c r="B173" s="41"/>
      <c r="C173" s="3"/>
      <c r="D173" s="17"/>
    </row>
    <row r="174" spans="1:4" ht="17.25" customHeight="1">
      <c r="A174" s="40"/>
      <c r="B174" s="41"/>
      <c r="C174" s="3"/>
      <c r="D174" s="17"/>
    </row>
    <row r="175" spans="1:4" ht="17.25" customHeight="1">
      <c r="A175" s="40"/>
      <c r="B175" s="41"/>
      <c r="C175" s="3"/>
      <c r="D175" s="17">
        <f>SUM(C161:C175)</f>
        <v>0</v>
      </c>
    </row>
    <row r="176" spans="1:4" ht="20.25" customHeight="1">
      <c r="A176" s="8"/>
      <c r="B176" s="10"/>
      <c r="C176" s="18"/>
      <c r="D176" s="17"/>
    </row>
    <row r="177" spans="1:4" ht="20.25" customHeight="1">
      <c r="A177" s="19" t="s">
        <v>157</v>
      </c>
      <c r="B177" s="10"/>
      <c r="C177" s="10"/>
      <c r="D177" s="25"/>
    </row>
    <row r="178" spans="1:4" ht="20.25" customHeight="1">
      <c r="A178" s="15" t="s">
        <v>80</v>
      </c>
      <c r="B178" s="15" t="s">
        <v>158</v>
      </c>
      <c r="C178" s="15" t="s">
        <v>82</v>
      </c>
      <c r="D178" s="2"/>
    </row>
    <row r="179" spans="1:4" ht="20.25" customHeight="1">
      <c r="A179" s="56">
        <v>240058</v>
      </c>
      <c r="B179" s="56">
        <v>240054</v>
      </c>
      <c r="C179" s="59">
        <v>133.48</v>
      </c>
      <c r="D179" s="60">
        <f>SUM(C179)</f>
        <v>133.48</v>
      </c>
    </row>
    <row r="180" spans="1:4" ht="20.25" customHeight="1">
      <c r="A180" s="56"/>
      <c r="B180" s="56"/>
      <c r="C180" s="59"/>
      <c r="D180" s="60"/>
    </row>
    <row r="181" spans="1:4" ht="20.25" customHeight="1">
      <c r="A181" s="56"/>
      <c r="B181" s="56"/>
      <c r="C181" s="59"/>
      <c r="D181" s="60"/>
    </row>
    <row r="182" spans="1:4" ht="20.25" customHeight="1">
      <c r="A182" s="15"/>
      <c r="B182" s="15"/>
      <c r="C182" s="15"/>
      <c r="D182" s="2"/>
    </row>
    <row r="183" spans="1:4" ht="9" customHeight="1">
      <c r="A183" s="16"/>
      <c r="B183" s="16"/>
      <c r="C183" s="16"/>
      <c r="D183" s="17">
        <f>SUM(C183:C183)</f>
        <v>0</v>
      </c>
    </row>
    <row r="184" spans="1:8" ht="27.75" customHeight="1">
      <c r="A184" s="20" t="s">
        <v>87</v>
      </c>
      <c r="B184" s="21" t="s">
        <v>217</v>
      </c>
      <c r="C184" s="22"/>
      <c r="D184" s="39">
        <f>D154+D157-D175-D179</f>
        <v>42684.49</v>
      </c>
      <c r="H184" s="51"/>
    </row>
    <row r="185" spans="1:6" s="52" customFormat="1" ht="20.25" customHeight="1">
      <c r="A185" s="4" t="s">
        <v>88</v>
      </c>
      <c r="B185" s="5"/>
      <c r="C185" s="6" t="s">
        <v>89</v>
      </c>
      <c r="D185" s="10"/>
      <c r="E185" s="26"/>
      <c r="F185" s="26"/>
    </row>
    <row r="186" spans="1:6" s="52" customFormat="1" ht="23.25" customHeight="1">
      <c r="A186" s="10" t="s">
        <v>218</v>
      </c>
      <c r="B186" s="58"/>
      <c r="C186" s="2" t="s">
        <v>219</v>
      </c>
      <c r="D186" s="10"/>
      <c r="E186" s="26"/>
      <c r="F186" s="26"/>
    </row>
    <row r="187" spans="1:4" ht="20.25" customHeight="1">
      <c r="A187" s="23" t="s">
        <v>194</v>
      </c>
      <c r="B187" s="24"/>
      <c r="C187" s="42" t="s">
        <v>180</v>
      </c>
      <c r="D187" s="23"/>
    </row>
    <row r="188" spans="1:4" ht="20.25" customHeight="1">
      <c r="A188" s="10"/>
      <c r="B188" s="10"/>
      <c r="C188" s="10"/>
      <c r="D188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12">
      <selection activeCell="E110" sqref="E110:F110"/>
    </sheetView>
  </sheetViews>
  <sheetFormatPr defaultColWidth="9.140625" defaultRowHeight="21.75"/>
  <cols>
    <col min="1" max="1" width="8.57421875" style="86" customWidth="1"/>
    <col min="2" max="2" width="5.28125" style="86" customWidth="1"/>
    <col min="3" max="3" width="13.421875" style="86" customWidth="1"/>
    <col min="4" max="4" width="14.57421875" style="86" customWidth="1"/>
    <col min="5" max="5" width="14.00390625" style="86" customWidth="1"/>
    <col min="6" max="6" width="0.5625" style="86" hidden="1" customWidth="1"/>
    <col min="7" max="7" width="2.28125" style="86" customWidth="1"/>
    <col min="8" max="8" width="27.28125" style="86" customWidth="1"/>
    <col min="9" max="9" width="7.421875" style="136" customWidth="1"/>
    <col min="10" max="10" width="16.00390625" style="86" customWidth="1"/>
    <col min="11" max="11" width="0.13671875" style="86" hidden="1" customWidth="1"/>
    <col min="12" max="12" width="23.57421875" style="86" customWidth="1"/>
    <col min="13" max="13" width="14.57421875" style="86" bestFit="1" customWidth="1"/>
    <col min="14" max="16384" width="9.140625" style="86" customWidth="1"/>
  </cols>
  <sheetData>
    <row r="1" spans="1:11" ht="21">
      <c r="A1" s="403" t="s">
        <v>170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1">
      <c r="A2" s="403" t="s">
        <v>34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21.75" customHeight="1">
      <c r="A3" s="403" t="s">
        <v>359</v>
      </c>
      <c r="B3" s="403"/>
      <c r="C3" s="403"/>
      <c r="D3" s="403"/>
      <c r="E3" s="403"/>
      <c r="F3" s="403"/>
      <c r="G3" s="403"/>
      <c r="H3" s="403"/>
      <c r="I3" s="403"/>
      <c r="J3" s="403"/>
      <c r="K3" s="87"/>
    </row>
    <row r="4" spans="1:11" ht="19.5" thickBot="1">
      <c r="A4" s="89"/>
      <c r="B4" s="89"/>
      <c r="C4" s="89"/>
      <c r="D4" s="89"/>
      <c r="E4" s="89"/>
      <c r="F4" s="89"/>
      <c r="G4" s="89"/>
      <c r="H4" s="489"/>
      <c r="I4" s="489"/>
      <c r="J4" s="489"/>
      <c r="K4" s="489"/>
    </row>
    <row r="5" spans="1:12" ht="19.5" thickTop="1">
      <c r="A5" s="456" t="s">
        <v>2</v>
      </c>
      <c r="B5" s="457"/>
      <c r="C5" s="457"/>
      <c r="D5" s="457"/>
      <c r="E5" s="457"/>
      <c r="F5" s="458"/>
      <c r="G5" s="459"/>
      <c r="H5" s="460"/>
      <c r="I5" s="74"/>
      <c r="J5" s="490" t="s">
        <v>82</v>
      </c>
      <c r="K5" s="490"/>
      <c r="L5" s="125"/>
    </row>
    <row r="6" spans="1:12" ht="18.75">
      <c r="A6" s="446" t="s">
        <v>0</v>
      </c>
      <c r="B6" s="461"/>
      <c r="C6" s="141" t="s">
        <v>232</v>
      </c>
      <c r="D6" s="75" t="s">
        <v>52</v>
      </c>
      <c r="E6" s="446" t="s">
        <v>3</v>
      </c>
      <c r="F6" s="461"/>
      <c r="G6" s="430" t="s">
        <v>4</v>
      </c>
      <c r="H6" s="431"/>
      <c r="I6" s="78" t="s">
        <v>5</v>
      </c>
      <c r="J6" s="487" t="s">
        <v>7</v>
      </c>
      <c r="K6" s="487"/>
      <c r="L6" s="125"/>
    </row>
    <row r="7" spans="1:12" ht="18.75">
      <c r="A7" s="430" t="s">
        <v>235</v>
      </c>
      <c r="B7" s="431"/>
      <c r="C7" s="142" t="s">
        <v>233</v>
      </c>
      <c r="D7" s="75" t="s">
        <v>235</v>
      </c>
      <c r="E7" s="430" t="s">
        <v>235</v>
      </c>
      <c r="F7" s="431"/>
      <c r="G7" s="77"/>
      <c r="H7" s="76"/>
      <c r="I7" s="78" t="s">
        <v>6</v>
      </c>
      <c r="J7" s="487" t="s">
        <v>237</v>
      </c>
      <c r="K7" s="487"/>
      <c r="L7" s="125"/>
    </row>
    <row r="8" spans="1:12" ht="19.5" thickBot="1">
      <c r="A8" s="449"/>
      <c r="B8" s="450"/>
      <c r="C8" s="143" t="s">
        <v>234</v>
      </c>
      <c r="D8" s="79"/>
      <c r="E8" s="449"/>
      <c r="F8" s="450"/>
      <c r="G8" s="449"/>
      <c r="H8" s="450"/>
      <c r="I8" s="80"/>
      <c r="J8" s="488" t="s">
        <v>235</v>
      </c>
      <c r="K8" s="488"/>
      <c r="L8" s="151"/>
    </row>
    <row r="9" spans="1:12" ht="20.25" thickBot="1" thickTop="1">
      <c r="A9" s="483"/>
      <c r="B9" s="484"/>
      <c r="C9" s="92"/>
      <c r="D9" s="93"/>
      <c r="E9" s="462">
        <v>25550446.71</v>
      </c>
      <c r="F9" s="463"/>
      <c r="G9" s="94" t="s">
        <v>8</v>
      </c>
      <c r="H9" s="95"/>
      <c r="I9" s="96"/>
      <c r="J9" s="485">
        <v>27070428.59</v>
      </c>
      <c r="K9" s="486"/>
      <c r="L9" s="125"/>
    </row>
    <row r="10" spans="1:13" ht="19.5" thickTop="1">
      <c r="A10" s="434"/>
      <c r="B10" s="435"/>
      <c r="C10" s="98"/>
      <c r="D10" s="99"/>
      <c r="E10" s="434"/>
      <c r="F10" s="435"/>
      <c r="G10" s="100" t="s">
        <v>236</v>
      </c>
      <c r="H10" s="101"/>
      <c r="I10" s="78"/>
      <c r="J10" s="454" t="s">
        <v>339</v>
      </c>
      <c r="K10" s="455"/>
      <c r="L10" s="125"/>
      <c r="M10" s="86">
        <v>29554393.49</v>
      </c>
    </row>
    <row r="11" spans="1:16" ht="18.75">
      <c r="A11" s="434">
        <v>285000</v>
      </c>
      <c r="B11" s="435"/>
      <c r="C11" s="98">
        <v>0</v>
      </c>
      <c r="D11" s="99">
        <f>SUM(A11:C11)</f>
        <v>285000</v>
      </c>
      <c r="E11" s="434">
        <v>529035.26</v>
      </c>
      <c r="F11" s="435"/>
      <c r="G11" s="84" t="s">
        <v>9</v>
      </c>
      <c r="H11" s="85"/>
      <c r="I11" s="78" t="s">
        <v>96</v>
      </c>
      <c r="J11" s="434">
        <v>8792.73</v>
      </c>
      <c r="K11" s="435"/>
      <c r="L11" s="152"/>
      <c r="P11" s="86" t="s">
        <v>196</v>
      </c>
    </row>
    <row r="12" spans="1:12" ht="18.75">
      <c r="A12" s="434">
        <v>174700</v>
      </c>
      <c r="B12" s="435"/>
      <c r="C12" s="98">
        <v>0</v>
      </c>
      <c r="D12" s="99">
        <f aca="true" t="shared" si="0" ref="D12:D18">SUM(A12:C12)</f>
        <v>174700</v>
      </c>
      <c r="E12" s="434">
        <v>142475</v>
      </c>
      <c r="F12" s="435"/>
      <c r="G12" s="84" t="s">
        <v>10</v>
      </c>
      <c r="H12" s="85"/>
      <c r="I12" s="78" t="s">
        <v>97</v>
      </c>
      <c r="J12" s="434">
        <v>21399</v>
      </c>
      <c r="K12" s="435"/>
      <c r="L12" s="152"/>
    </row>
    <row r="13" spans="1:12" ht="18.75">
      <c r="A13" s="434">
        <v>100000</v>
      </c>
      <c r="B13" s="435"/>
      <c r="C13" s="98">
        <v>0</v>
      </c>
      <c r="D13" s="99">
        <f>SUM(A13:C13)</f>
        <v>100000</v>
      </c>
      <c r="E13" s="434">
        <v>136681.34</v>
      </c>
      <c r="F13" s="435"/>
      <c r="G13" s="84" t="s">
        <v>11</v>
      </c>
      <c r="H13" s="85"/>
      <c r="I13" s="78" t="s">
        <v>98</v>
      </c>
      <c r="J13" s="434">
        <v>32589.39</v>
      </c>
      <c r="K13" s="435"/>
      <c r="L13" s="152"/>
    </row>
    <row r="14" spans="1:12" ht="18.75">
      <c r="A14" s="481" t="s">
        <v>167</v>
      </c>
      <c r="B14" s="482"/>
      <c r="C14" s="103">
        <v>0</v>
      </c>
      <c r="D14" s="99">
        <f t="shared" si="0"/>
        <v>0</v>
      </c>
      <c r="E14" s="434" t="s">
        <v>171</v>
      </c>
      <c r="F14" s="435"/>
      <c r="G14" s="84" t="s">
        <v>12</v>
      </c>
      <c r="H14" s="85"/>
      <c r="I14" s="78" t="s">
        <v>99</v>
      </c>
      <c r="J14" s="434" t="s">
        <v>171</v>
      </c>
      <c r="K14" s="435"/>
      <c r="L14" s="152"/>
    </row>
    <row r="15" spans="1:12" ht="18.75">
      <c r="A15" s="434">
        <v>302100</v>
      </c>
      <c r="B15" s="435"/>
      <c r="C15" s="98">
        <v>0</v>
      </c>
      <c r="D15" s="99">
        <f t="shared" si="0"/>
        <v>302100</v>
      </c>
      <c r="E15" s="434">
        <v>44200</v>
      </c>
      <c r="F15" s="435"/>
      <c r="G15" s="84" t="s">
        <v>13</v>
      </c>
      <c r="H15" s="85"/>
      <c r="I15" s="78" t="s">
        <v>100</v>
      </c>
      <c r="J15" s="434">
        <v>0</v>
      </c>
      <c r="K15" s="435"/>
      <c r="L15" s="152"/>
    </row>
    <row r="16" spans="1:13" ht="18.75">
      <c r="A16" s="434">
        <v>0</v>
      </c>
      <c r="B16" s="435"/>
      <c r="C16" s="98">
        <v>0</v>
      </c>
      <c r="D16" s="99">
        <f t="shared" si="0"/>
        <v>0</v>
      </c>
      <c r="E16" s="434">
        <v>0</v>
      </c>
      <c r="F16" s="435"/>
      <c r="G16" s="84" t="s">
        <v>14</v>
      </c>
      <c r="H16" s="85"/>
      <c r="I16" s="78" t="s">
        <v>101</v>
      </c>
      <c r="J16" s="434">
        <v>0</v>
      </c>
      <c r="K16" s="435"/>
      <c r="L16" s="152"/>
      <c r="M16" s="86">
        <f>40536814.41-13008520</f>
        <v>27528294.409999996</v>
      </c>
    </row>
    <row r="17" spans="1:12" ht="18.75">
      <c r="A17" s="434">
        <v>16944000</v>
      </c>
      <c r="B17" s="435"/>
      <c r="C17" s="98">
        <v>0</v>
      </c>
      <c r="D17" s="99">
        <f t="shared" si="0"/>
        <v>16944000</v>
      </c>
      <c r="E17" s="434">
        <v>18643772.19</v>
      </c>
      <c r="F17" s="435"/>
      <c r="G17" s="84" t="s">
        <v>15</v>
      </c>
      <c r="H17" s="85"/>
      <c r="I17" s="78" t="s">
        <v>102</v>
      </c>
      <c r="J17" s="434">
        <v>1581605.26</v>
      </c>
      <c r="K17" s="435"/>
      <c r="L17" s="152"/>
    </row>
    <row r="18" spans="1:12" ht="18.75">
      <c r="A18" s="434">
        <v>11500000</v>
      </c>
      <c r="B18" s="435"/>
      <c r="C18" s="98">
        <v>0</v>
      </c>
      <c r="D18" s="99">
        <f t="shared" si="0"/>
        <v>11500000</v>
      </c>
      <c r="E18" s="434">
        <v>9676512</v>
      </c>
      <c r="F18" s="435"/>
      <c r="G18" s="477" t="s">
        <v>16</v>
      </c>
      <c r="H18" s="478"/>
      <c r="I18" s="78" t="s">
        <v>103</v>
      </c>
      <c r="J18" s="434">
        <v>0</v>
      </c>
      <c r="K18" s="435"/>
      <c r="L18" s="152"/>
    </row>
    <row r="19" spans="1:12" ht="19.5" thickBot="1">
      <c r="A19" s="479">
        <f>SUM(A11:B18)</f>
        <v>29305800</v>
      </c>
      <c r="B19" s="480"/>
      <c r="C19" s="104">
        <v>0</v>
      </c>
      <c r="D19" s="105">
        <f>SUM(D11:D18)</f>
        <v>29305800</v>
      </c>
      <c r="E19" s="462">
        <f>SUM(E11:E18)</f>
        <v>29172675.790000003</v>
      </c>
      <c r="F19" s="463"/>
      <c r="G19" s="84"/>
      <c r="H19" s="81"/>
      <c r="I19" s="78"/>
      <c r="J19" s="462">
        <f>SUM(J11:J18)</f>
        <v>1644386.38</v>
      </c>
      <c r="K19" s="463"/>
      <c r="L19" s="152"/>
    </row>
    <row r="20" spans="1:12" ht="19.5" thickTop="1">
      <c r="A20" s="99"/>
      <c r="B20" s="97"/>
      <c r="C20" s="98"/>
      <c r="D20" s="99"/>
      <c r="E20" s="454"/>
      <c r="F20" s="455"/>
      <c r="G20" s="477"/>
      <c r="H20" s="478"/>
      <c r="I20" s="78"/>
      <c r="J20" s="454"/>
      <c r="K20" s="455"/>
      <c r="L20" s="152"/>
    </row>
    <row r="21" spans="1:12" ht="18.75">
      <c r="A21" s="106"/>
      <c r="B21" s="85"/>
      <c r="C21" s="107"/>
      <c r="D21" s="106"/>
      <c r="E21" s="434">
        <v>0</v>
      </c>
      <c r="F21" s="435"/>
      <c r="G21" s="84" t="s">
        <v>153</v>
      </c>
      <c r="H21" s="85"/>
      <c r="I21" s="78" t="s">
        <v>207</v>
      </c>
      <c r="J21" s="434">
        <v>0</v>
      </c>
      <c r="K21" s="435"/>
      <c r="L21" s="152"/>
    </row>
    <row r="22" spans="1:12" ht="18.75">
      <c r="A22" s="106"/>
      <c r="B22" s="85"/>
      <c r="C22" s="107"/>
      <c r="D22" s="106"/>
      <c r="E22" s="434">
        <f>349903.99+57326.01+94194.4+50279.09+120680.66</f>
        <v>672384.15</v>
      </c>
      <c r="F22" s="435"/>
      <c r="G22" s="84" t="s">
        <v>27</v>
      </c>
      <c r="H22" s="85"/>
      <c r="I22" s="78" t="s">
        <v>105</v>
      </c>
      <c r="J22" s="434">
        <v>120680.66</v>
      </c>
      <c r="K22" s="435"/>
      <c r="L22" s="102">
        <f>10389.9+189845.71+38546.97+41150.87+37747.46</f>
        <v>317680.91000000003</v>
      </c>
    </row>
    <row r="23" spans="1:12" ht="18.75">
      <c r="A23" s="106"/>
      <c r="B23" s="85"/>
      <c r="C23" s="107"/>
      <c r="D23" s="106"/>
      <c r="E23" s="434">
        <f>280+27242+1229.21</f>
        <v>28751.21</v>
      </c>
      <c r="F23" s="435"/>
      <c r="G23" s="84" t="s">
        <v>26</v>
      </c>
      <c r="H23" s="85"/>
      <c r="I23" s="78" t="s">
        <v>104</v>
      </c>
      <c r="J23" s="434">
        <v>1229.21</v>
      </c>
      <c r="K23" s="435"/>
      <c r="L23" s="102"/>
    </row>
    <row r="24" spans="1:12" ht="18.75">
      <c r="A24" s="106"/>
      <c r="B24" s="85"/>
      <c r="C24" s="107"/>
      <c r="D24" s="106"/>
      <c r="E24" s="434">
        <v>404576</v>
      </c>
      <c r="F24" s="435"/>
      <c r="G24" s="84" t="s">
        <v>35</v>
      </c>
      <c r="H24" s="85"/>
      <c r="I24" s="78" t="s">
        <v>106</v>
      </c>
      <c r="J24" s="434">
        <v>34560</v>
      </c>
      <c r="K24" s="435"/>
      <c r="L24" s="102">
        <f>2460+11500+311400+64000+30540+11780+12500+67408</f>
        <v>511588</v>
      </c>
    </row>
    <row r="25" spans="1:12" ht="18.75">
      <c r="A25" s="106"/>
      <c r="B25" s="85"/>
      <c r="C25" s="107"/>
      <c r="D25" s="106"/>
      <c r="E25" s="434">
        <f>214333+5000+16000</f>
        <v>235333</v>
      </c>
      <c r="F25" s="435"/>
      <c r="G25" s="477" t="s">
        <v>238</v>
      </c>
      <c r="H25" s="478"/>
      <c r="I25" s="78" t="s">
        <v>231</v>
      </c>
      <c r="J25" s="434">
        <v>0</v>
      </c>
      <c r="K25" s="435"/>
      <c r="L25" s="102"/>
    </row>
    <row r="26" spans="1:15" ht="18.75">
      <c r="A26" s="106"/>
      <c r="B26" s="85"/>
      <c r="C26" s="107"/>
      <c r="D26" s="106"/>
      <c r="E26" s="434">
        <v>4731.39</v>
      </c>
      <c r="F26" s="435"/>
      <c r="G26" s="477" t="s">
        <v>92</v>
      </c>
      <c r="H26" s="478"/>
      <c r="I26" s="78" t="s">
        <v>107</v>
      </c>
      <c r="J26" s="434">
        <v>22.25</v>
      </c>
      <c r="K26" s="435"/>
      <c r="L26" s="102">
        <f>220.27+165.54</f>
        <v>385.81</v>
      </c>
      <c r="O26" s="86">
        <f>16803.72+107196.28</f>
        <v>124000</v>
      </c>
    </row>
    <row r="27" spans="1:15" ht="18.75">
      <c r="A27" s="106"/>
      <c r="B27" s="85"/>
      <c r="C27" s="107"/>
      <c r="D27" s="106"/>
      <c r="E27" s="434">
        <f>892198+7802</f>
        <v>900000</v>
      </c>
      <c r="F27" s="435"/>
      <c r="G27" s="477" t="s">
        <v>244</v>
      </c>
      <c r="H27" s="478"/>
      <c r="I27" s="78" t="s">
        <v>243</v>
      </c>
      <c r="J27" s="434"/>
      <c r="K27" s="435"/>
      <c r="L27" s="102"/>
      <c r="O27" s="86">
        <f>454000-124000</f>
        <v>330000</v>
      </c>
    </row>
    <row r="28" spans="1:12" ht="18.75">
      <c r="A28" s="106"/>
      <c r="B28" s="85"/>
      <c r="C28" s="107"/>
      <c r="D28" s="106"/>
      <c r="E28" s="434">
        <f>13149640+30400</f>
        <v>13180040</v>
      </c>
      <c r="F28" s="435"/>
      <c r="G28" s="477" t="s">
        <v>176</v>
      </c>
      <c r="H28" s="478"/>
      <c r="I28" s="78" t="s">
        <v>147</v>
      </c>
      <c r="J28" s="434">
        <f>141120+30400</f>
        <v>171520</v>
      </c>
      <c r="K28" s="435"/>
      <c r="L28" s="102">
        <f>607600+14951119</f>
        <v>15558719</v>
      </c>
    </row>
    <row r="29" spans="1:12" ht="18.75">
      <c r="A29" s="106"/>
      <c r="B29" s="85"/>
      <c r="C29" s="107"/>
      <c r="D29" s="106"/>
      <c r="E29" s="434">
        <v>6373210</v>
      </c>
      <c r="F29" s="435"/>
      <c r="G29" s="84" t="s">
        <v>253</v>
      </c>
      <c r="H29" s="108"/>
      <c r="I29" s="78" t="s">
        <v>254</v>
      </c>
      <c r="J29" s="434">
        <v>141120</v>
      </c>
      <c r="K29" s="435"/>
      <c r="L29" s="102">
        <f>153000+6079090</f>
        <v>6232090</v>
      </c>
    </row>
    <row r="30" spans="1:12" ht="18.75">
      <c r="A30" s="106"/>
      <c r="B30" s="85"/>
      <c r="C30" s="107"/>
      <c r="D30" s="106"/>
      <c r="E30" s="434">
        <v>6403610</v>
      </c>
      <c r="F30" s="435"/>
      <c r="G30" s="84" t="s">
        <v>255</v>
      </c>
      <c r="H30" s="109"/>
      <c r="I30" s="78" t="s">
        <v>256</v>
      </c>
      <c r="J30" s="434">
        <v>171520</v>
      </c>
      <c r="K30" s="435"/>
      <c r="L30" s="102"/>
    </row>
    <row r="31" spans="1:12" ht="18.75">
      <c r="A31" s="106"/>
      <c r="B31" s="85"/>
      <c r="C31" s="107"/>
      <c r="D31" s="106"/>
      <c r="E31" s="386">
        <v>1613980</v>
      </c>
      <c r="F31" s="97"/>
      <c r="G31" s="477" t="s">
        <v>37</v>
      </c>
      <c r="H31" s="478"/>
      <c r="I31" s="78" t="s">
        <v>129</v>
      </c>
      <c r="J31" s="386">
        <v>1613980</v>
      </c>
      <c r="K31" s="97"/>
      <c r="L31" s="102"/>
    </row>
    <row r="32" spans="1:12" ht="18.75">
      <c r="A32" s="106"/>
      <c r="B32" s="85"/>
      <c r="C32" s="107"/>
      <c r="D32" s="106"/>
      <c r="E32" s="434"/>
      <c r="F32" s="435"/>
      <c r="G32" s="84"/>
      <c r="H32" s="109"/>
      <c r="I32" s="78"/>
      <c r="J32" s="434"/>
      <c r="K32" s="435"/>
      <c r="L32" s="102"/>
    </row>
    <row r="33" spans="1:12" ht="18.75">
      <c r="A33" s="106"/>
      <c r="B33" s="85"/>
      <c r="C33" s="107"/>
      <c r="D33" s="106"/>
      <c r="E33" s="434"/>
      <c r="F33" s="435"/>
      <c r="G33" s="84"/>
      <c r="H33" s="109"/>
      <c r="I33" s="78"/>
      <c r="J33" s="434"/>
      <c r="K33" s="435"/>
      <c r="L33" s="102"/>
    </row>
    <row r="34" spans="1:12" ht="18.75">
      <c r="A34" s="110"/>
      <c r="B34" s="111"/>
      <c r="C34" s="112"/>
      <c r="D34" s="110"/>
      <c r="E34" s="445">
        <f>SUM(E20:F33)</f>
        <v>29816615.75</v>
      </c>
      <c r="F34" s="443"/>
      <c r="G34" s="149"/>
      <c r="H34" s="113"/>
      <c r="I34" s="114"/>
      <c r="J34" s="445">
        <f>SUM(J20:K33)</f>
        <v>2254632.12</v>
      </c>
      <c r="K34" s="443"/>
      <c r="L34" s="102"/>
    </row>
    <row r="35" spans="1:12" ht="18.75">
      <c r="A35" s="115"/>
      <c r="B35" s="116"/>
      <c r="C35" s="117"/>
      <c r="D35" s="115"/>
      <c r="E35" s="445">
        <f>E19+E34</f>
        <v>58989291.54000001</v>
      </c>
      <c r="F35" s="443"/>
      <c r="G35" s="475" t="s">
        <v>17</v>
      </c>
      <c r="H35" s="476"/>
      <c r="I35" s="118"/>
      <c r="J35" s="445">
        <f>SUM(J19+J34)</f>
        <v>3899018.5</v>
      </c>
      <c r="K35" s="443"/>
      <c r="L35" s="102"/>
    </row>
    <row r="36" spans="1:12" ht="18.75">
      <c r="A36" s="106"/>
      <c r="B36" s="106"/>
      <c r="C36" s="106"/>
      <c r="D36" s="106"/>
      <c r="E36" s="93"/>
      <c r="F36" s="93"/>
      <c r="G36" s="75"/>
      <c r="H36" s="75"/>
      <c r="I36" s="119"/>
      <c r="J36" s="93"/>
      <c r="K36" s="93"/>
      <c r="L36" s="102"/>
    </row>
    <row r="37" spans="1:12" ht="18.75">
      <c r="A37" s="106"/>
      <c r="B37" s="106"/>
      <c r="C37" s="106"/>
      <c r="D37" s="106"/>
      <c r="E37" s="93"/>
      <c r="F37" s="93"/>
      <c r="G37" s="75"/>
      <c r="H37" s="75"/>
      <c r="I37" s="119"/>
      <c r="J37" s="93"/>
      <c r="K37" s="93"/>
      <c r="L37" s="102"/>
    </row>
    <row r="38" spans="1:12" ht="18.75">
      <c r="A38" s="106"/>
      <c r="B38" s="106"/>
      <c r="C38" s="106"/>
      <c r="D38" s="106"/>
      <c r="E38" s="93"/>
      <c r="F38" s="93"/>
      <c r="G38" s="75"/>
      <c r="H38" s="75"/>
      <c r="I38" s="119"/>
      <c r="J38" s="93"/>
      <c r="K38" s="93"/>
      <c r="L38" s="102"/>
    </row>
    <row r="39" spans="1:12" ht="18.75">
      <c r="A39" s="106"/>
      <c r="B39" s="106"/>
      <c r="C39" s="106"/>
      <c r="D39" s="106"/>
      <c r="E39" s="93"/>
      <c r="F39" s="93"/>
      <c r="G39" s="75"/>
      <c r="H39" s="75"/>
      <c r="I39" s="119"/>
      <c r="J39" s="93"/>
      <c r="K39" s="93"/>
      <c r="L39" s="102"/>
    </row>
    <row r="40" spans="1:12" ht="18.75">
      <c r="A40" s="106"/>
      <c r="B40" s="106"/>
      <c r="C40" s="106"/>
      <c r="D40" s="106"/>
      <c r="E40" s="93"/>
      <c r="F40" s="93"/>
      <c r="G40" s="75"/>
      <c r="H40" s="75"/>
      <c r="I40" s="119"/>
      <c r="J40" s="93"/>
      <c r="K40" s="93"/>
      <c r="L40" s="102"/>
    </row>
    <row r="41" spans="1:12" ht="18.75">
      <c r="A41" s="106"/>
      <c r="B41" s="106"/>
      <c r="C41" s="106"/>
      <c r="D41" s="106"/>
      <c r="E41" s="93"/>
      <c r="F41" s="93"/>
      <c r="G41" s="75"/>
      <c r="H41" s="75"/>
      <c r="I41" s="119"/>
      <c r="J41" s="93"/>
      <c r="K41" s="93"/>
      <c r="L41" s="102"/>
    </row>
    <row r="42" spans="1:12" ht="18.75">
      <c r="A42" s="106"/>
      <c r="B42" s="106"/>
      <c r="C42" s="106"/>
      <c r="D42" s="106"/>
      <c r="E42" s="99"/>
      <c r="F42" s="99"/>
      <c r="G42" s="75"/>
      <c r="H42" s="75"/>
      <c r="I42" s="119"/>
      <c r="J42" s="99"/>
      <c r="K42" s="99"/>
      <c r="L42" s="102"/>
    </row>
    <row r="43" spans="1:12" ht="19.5" thickBot="1">
      <c r="A43" s="474"/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102"/>
    </row>
    <row r="44" spans="1:12" ht="19.5" thickTop="1">
      <c r="A44" s="456" t="s">
        <v>2</v>
      </c>
      <c r="B44" s="457"/>
      <c r="C44" s="457"/>
      <c r="D44" s="457"/>
      <c r="E44" s="457"/>
      <c r="F44" s="458"/>
      <c r="G44" s="459"/>
      <c r="H44" s="460"/>
      <c r="I44" s="74"/>
      <c r="J44" s="459" t="s">
        <v>82</v>
      </c>
      <c r="K44" s="460"/>
      <c r="L44" s="102"/>
    </row>
    <row r="45" spans="1:12" ht="18.75">
      <c r="A45" s="446" t="s">
        <v>0</v>
      </c>
      <c r="B45" s="461"/>
      <c r="C45" s="141" t="s">
        <v>232</v>
      </c>
      <c r="D45" s="82" t="s">
        <v>52</v>
      </c>
      <c r="E45" s="444" t="s">
        <v>3</v>
      </c>
      <c r="F45" s="431"/>
      <c r="G45" s="430" t="s">
        <v>4</v>
      </c>
      <c r="H45" s="431"/>
      <c r="I45" s="78" t="s">
        <v>5</v>
      </c>
      <c r="J45" s="430" t="s">
        <v>7</v>
      </c>
      <c r="K45" s="431"/>
      <c r="L45" s="102"/>
    </row>
    <row r="46" spans="1:12" ht="18.75">
      <c r="A46" s="430" t="s">
        <v>235</v>
      </c>
      <c r="B46" s="431"/>
      <c r="C46" s="142" t="s">
        <v>233</v>
      </c>
      <c r="D46" s="90" t="s">
        <v>235</v>
      </c>
      <c r="E46" s="430" t="s">
        <v>235</v>
      </c>
      <c r="F46" s="431"/>
      <c r="G46" s="77"/>
      <c r="H46" s="76"/>
      <c r="I46" s="78" t="s">
        <v>6</v>
      </c>
      <c r="J46" s="430" t="s">
        <v>237</v>
      </c>
      <c r="K46" s="431"/>
      <c r="L46" s="102"/>
    </row>
    <row r="47" spans="1:12" ht="19.5" thickBot="1">
      <c r="A47" s="449"/>
      <c r="B47" s="450"/>
      <c r="C47" s="143" t="s">
        <v>234</v>
      </c>
      <c r="D47" s="83"/>
      <c r="E47" s="451"/>
      <c r="F47" s="450"/>
      <c r="G47" s="449"/>
      <c r="H47" s="450"/>
      <c r="I47" s="80"/>
      <c r="J47" s="449" t="s">
        <v>235</v>
      </c>
      <c r="K47" s="450"/>
      <c r="L47" s="102"/>
    </row>
    <row r="48" spans="1:12" ht="19.5" thickTop="1">
      <c r="A48" s="472"/>
      <c r="B48" s="473"/>
      <c r="C48" s="120"/>
      <c r="D48" s="121"/>
      <c r="E48" s="454"/>
      <c r="F48" s="455"/>
      <c r="G48" s="122" t="s">
        <v>18</v>
      </c>
      <c r="H48" s="95"/>
      <c r="I48" s="74"/>
      <c r="J48" s="454"/>
      <c r="K48" s="455"/>
      <c r="L48" s="102"/>
    </row>
    <row r="49" spans="1:13" ht="18.75">
      <c r="A49" s="470">
        <v>1770260</v>
      </c>
      <c r="B49" s="471"/>
      <c r="C49" s="123"/>
      <c r="D49" s="124">
        <f>SUM(A49:C49)</f>
        <v>1770260</v>
      </c>
      <c r="E49" s="434">
        <v>1462643</v>
      </c>
      <c r="F49" s="435"/>
      <c r="G49" s="125"/>
      <c r="H49" s="85" t="s">
        <v>19</v>
      </c>
      <c r="I49" s="78" t="s">
        <v>109</v>
      </c>
      <c r="J49" s="434">
        <v>83343</v>
      </c>
      <c r="K49" s="435"/>
      <c r="L49" s="102"/>
      <c r="M49" s="102"/>
    </row>
    <row r="50" spans="1:12" ht="18.75">
      <c r="A50" s="466">
        <v>0</v>
      </c>
      <c r="B50" s="467"/>
      <c r="C50" s="128"/>
      <c r="D50" s="129"/>
      <c r="E50" s="434">
        <v>0</v>
      </c>
      <c r="F50" s="435"/>
      <c r="G50" s="125"/>
      <c r="H50" s="85" t="s">
        <v>19</v>
      </c>
      <c r="I50" s="78" t="s">
        <v>110</v>
      </c>
      <c r="J50" s="434">
        <v>0</v>
      </c>
      <c r="K50" s="435"/>
      <c r="L50" s="102"/>
    </row>
    <row r="51" spans="1:12" ht="18.75">
      <c r="A51" s="470">
        <v>3016720</v>
      </c>
      <c r="B51" s="471"/>
      <c r="C51" s="123"/>
      <c r="D51" s="124">
        <f>SUM(A51:C51)</f>
        <v>3016720</v>
      </c>
      <c r="E51" s="434">
        <v>2909288</v>
      </c>
      <c r="F51" s="435"/>
      <c r="G51" s="125"/>
      <c r="H51" s="85" t="s">
        <v>111</v>
      </c>
      <c r="I51" s="78" t="s">
        <v>112</v>
      </c>
      <c r="J51" s="434">
        <v>235628</v>
      </c>
      <c r="K51" s="435"/>
      <c r="L51" s="102"/>
    </row>
    <row r="52" spans="1:12" ht="18.75">
      <c r="A52" s="466">
        <v>0</v>
      </c>
      <c r="B52" s="467"/>
      <c r="C52" s="128"/>
      <c r="D52" s="129"/>
      <c r="E52" s="434">
        <v>0</v>
      </c>
      <c r="F52" s="435"/>
      <c r="G52" s="125"/>
      <c r="H52" s="85" t="s">
        <v>111</v>
      </c>
      <c r="I52" s="78" t="s">
        <v>113</v>
      </c>
      <c r="J52" s="434">
        <v>0</v>
      </c>
      <c r="K52" s="435"/>
      <c r="L52" s="102"/>
    </row>
    <row r="53" spans="1:12" ht="18.75">
      <c r="A53" s="466">
        <v>5799370</v>
      </c>
      <c r="B53" s="467"/>
      <c r="C53" s="128"/>
      <c r="D53" s="129">
        <f>SUM(A53:C53)</f>
        <v>5799370</v>
      </c>
      <c r="E53" s="434">
        <v>5513066.65</v>
      </c>
      <c r="F53" s="435"/>
      <c r="G53" s="125"/>
      <c r="H53" s="85" t="s">
        <v>114</v>
      </c>
      <c r="I53" s="78" t="s">
        <v>115</v>
      </c>
      <c r="J53" s="434">
        <v>453025</v>
      </c>
      <c r="K53" s="435"/>
      <c r="L53" s="102"/>
    </row>
    <row r="54" spans="1:12" ht="18.75">
      <c r="A54" s="466">
        <v>0</v>
      </c>
      <c r="B54" s="467"/>
      <c r="C54" s="128"/>
      <c r="D54" s="129"/>
      <c r="E54" s="434">
        <v>0</v>
      </c>
      <c r="F54" s="435"/>
      <c r="G54" s="125"/>
      <c r="H54" s="85" t="s">
        <v>114</v>
      </c>
      <c r="I54" s="78" t="s">
        <v>116</v>
      </c>
      <c r="J54" s="434">
        <v>0</v>
      </c>
      <c r="K54" s="435"/>
      <c r="L54" s="102"/>
    </row>
    <row r="55" spans="1:12" ht="18.75">
      <c r="A55" s="470">
        <v>995200</v>
      </c>
      <c r="B55" s="471"/>
      <c r="C55" s="123"/>
      <c r="D55" s="124">
        <f>SUM(A55:C55)</f>
        <v>995200</v>
      </c>
      <c r="E55" s="434">
        <v>716250</v>
      </c>
      <c r="F55" s="435"/>
      <c r="G55" s="125"/>
      <c r="H55" s="85" t="s">
        <v>20</v>
      </c>
      <c r="I55" s="78" t="s">
        <v>117</v>
      </c>
      <c r="J55" s="434">
        <v>516050</v>
      </c>
      <c r="K55" s="435"/>
      <c r="L55" s="102"/>
    </row>
    <row r="56" spans="1:12" ht="18.75">
      <c r="A56" s="470">
        <v>0</v>
      </c>
      <c r="B56" s="471"/>
      <c r="C56" s="123"/>
      <c r="D56" s="124"/>
      <c r="E56" s="434">
        <v>0</v>
      </c>
      <c r="F56" s="435"/>
      <c r="G56" s="125"/>
      <c r="H56" s="85" t="s">
        <v>20</v>
      </c>
      <c r="I56" s="78" t="s">
        <v>118</v>
      </c>
      <c r="J56" s="434">
        <v>0</v>
      </c>
      <c r="K56" s="435"/>
      <c r="L56" s="102"/>
    </row>
    <row r="57" spans="1:12" ht="18.75">
      <c r="A57" s="466">
        <v>4241600</v>
      </c>
      <c r="B57" s="467"/>
      <c r="C57" s="128"/>
      <c r="D57" s="129">
        <f>SUM(A57:C57)</f>
        <v>4241600</v>
      </c>
      <c r="E57" s="434">
        <v>3193379.23</v>
      </c>
      <c r="F57" s="435"/>
      <c r="G57" s="125"/>
      <c r="H57" s="85" t="s">
        <v>21</v>
      </c>
      <c r="I57" s="78" t="s">
        <v>108</v>
      </c>
      <c r="J57" s="434">
        <v>436463</v>
      </c>
      <c r="K57" s="435"/>
      <c r="L57" s="102">
        <f>247690+53200</f>
        <v>300890</v>
      </c>
    </row>
    <row r="58" spans="1:12" ht="18.75">
      <c r="A58" s="470">
        <v>0</v>
      </c>
      <c r="B58" s="471"/>
      <c r="C58" s="123"/>
      <c r="D58" s="124"/>
      <c r="E58" s="434">
        <v>0</v>
      </c>
      <c r="F58" s="435"/>
      <c r="G58" s="125"/>
      <c r="H58" s="85" t="s">
        <v>21</v>
      </c>
      <c r="I58" s="78" t="s">
        <v>119</v>
      </c>
      <c r="J58" s="434">
        <v>0</v>
      </c>
      <c r="K58" s="435"/>
      <c r="L58" s="102"/>
    </row>
    <row r="59" spans="1:12" ht="18.75">
      <c r="A59" s="470">
        <v>3115029</v>
      </c>
      <c r="B59" s="471"/>
      <c r="C59" s="123"/>
      <c r="D59" s="124">
        <f>SUM(A59:C59)</f>
        <v>3115029</v>
      </c>
      <c r="E59" s="434">
        <v>2747325.5</v>
      </c>
      <c r="F59" s="435"/>
      <c r="G59" s="125"/>
      <c r="H59" s="85" t="s">
        <v>22</v>
      </c>
      <c r="I59" s="78" t="s">
        <v>120</v>
      </c>
      <c r="J59" s="434">
        <v>974938.97</v>
      </c>
      <c r="K59" s="435"/>
      <c r="L59" s="102"/>
    </row>
    <row r="60" spans="1:12" ht="18.75">
      <c r="A60" s="470">
        <v>0</v>
      </c>
      <c r="B60" s="471"/>
      <c r="C60" s="123"/>
      <c r="D60" s="124"/>
      <c r="E60" s="434">
        <v>0</v>
      </c>
      <c r="F60" s="435"/>
      <c r="G60" s="125"/>
      <c r="H60" s="85" t="s">
        <v>22</v>
      </c>
      <c r="I60" s="78" t="s">
        <v>121</v>
      </c>
      <c r="J60" s="434">
        <v>0</v>
      </c>
      <c r="K60" s="435"/>
      <c r="L60" s="102"/>
    </row>
    <row r="61" spans="1:12" ht="18.75">
      <c r="A61" s="470">
        <v>569000</v>
      </c>
      <c r="B61" s="471"/>
      <c r="C61" s="123"/>
      <c r="D61" s="124">
        <f>SUM(A61:C61)</f>
        <v>569000</v>
      </c>
      <c r="E61" s="434">
        <v>465542.96</v>
      </c>
      <c r="F61" s="435"/>
      <c r="G61" s="125"/>
      <c r="H61" s="85" t="s">
        <v>23</v>
      </c>
      <c r="I61" s="78" t="s">
        <v>122</v>
      </c>
      <c r="J61" s="434">
        <v>32167.38</v>
      </c>
      <c r="K61" s="435"/>
      <c r="L61" s="102"/>
    </row>
    <row r="62" spans="1:12" ht="18.75">
      <c r="A62" s="466">
        <v>0</v>
      </c>
      <c r="B62" s="467"/>
      <c r="C62" s="128"/>
      <c r="D62" s="129"/>
      <c r="E62" s="434">
        <v>0</v>
      </c>
      <c r="F62" s="435"/>
      <c r="G62" s="125"/>
      <c r="H62" s="85" t="s">
        <v>23</v>
      </c>
      <c r="I62" s="78" t="s">
        <v>123</v>
      </c>
      <c r="J62" s="434">
        <v>0</v>
      </c>
      <c r="K62" s="435"/>
      <c r="L62" s="102"/>
    </row>
    <row r="63" spans="1:12" ht="18.75">
      <c r="A63" s="470">
        <v>628900</v>
      </c>
      <c r="B63" s="471"/>
      <c r="C63" s="123"/>
      <c r="D63" s="124">
        <f>SUM(A63:C63)</f>
        <v>628900</v>
      </c>
      <c r="E63" s="434">
        <v>506336.13</v>
      </c>
      <c r="F63" s="435"/>
      <c r="G63" s="125"/>
      <c r="H63" s="85" t="s">
        <v>24</v>
      </c>
      <c r="I63" s="130">
        <v>541000</v>
      </c>
      <c r="J63" s="434">
        <v>100286.13</v>
      </c>
      <c r="K63" s="435"/>
      <c r="L63" s="102"/>
    </row>
    <row r="64" spans="1:12" ht="18.75">
      <c r="A64" s="466" t="s">
        <v>167</v>
      </c>
      <c r="B64" s="467"/>
      <c r="C64" s="128"/>
      <c r="D64" s="129"/>
      <c r="E64" s="434">
        <v>0</v>
      </c>
      <c r="F64" s="435"/>
      <c r="G64" s="125"/>
      <c r="H64" s="85" t="s">
        <v>24</v>
      </c>
      <c r="I64" s="130">
        <v>641000</v>
      </c>
      <c r="J64" s="434">
        <v>0</v>
      </c>
      <c r="K64" s="435"/>
      <c r="L64" s="102"/>
    </row>
    <row r="65" spans="1:12" ht="18.75">
      <c r="A65" s="470">
        <v>5124721</v>
      </c>
      <c r="B65" s="471"/>
      <c r="C65" s="123"/>
      <c r="D65" s="124">
        <f>SUM(A65:C65)</f>
        <v>5124721</v>
      </c>
      <c r="E65" s="434">
        <v>5099404.3</v>
      </c>
      <c r="F65" s="435"/>
      <c r="G65" s="125"/>
      <c r="H65" s="85" t="s">
        <v>25</v>
      </c>
      <c r="I65" s="78" t="s">
        <v>124</v>
      </c>
      <c r="J65" s="434">
        <v>2184200</v>
      </c>
      <c r="K65" s="435"/>
      <c r="L65" s="102"/>
    </row>
    <row r="66" spans="1:12" ht="18.75">
      <c r="A66" s="470">
        <v>0</v>
      </c>
      <c r="B66" s="471"/>
      <c r="C66" s="123"/>
      <c r="D66" s="124"/>
      <c r="E66" s="434">
        <v>0</v>
      </c>
      <c r="F66" s="435"/>
      <c r="G66" s="125"/>
      <c r="H66" s="85" t="s">
        <v>25</v>
      </c>
      <c r="I66" s="78" t="s">
        <v>125</v>
      </c>
      <c r="J66" s="434">
        <v>0</v>
      </c>
      <c r="K66" s="435"/>
      <c r="L66" s="102"/>
    </row>
    <row r="67" spans="1:12" ht="18.75">
      <c r="A67" s="466">
        <v>4020000</v>
      </c>
      <c r="B67" s="467"/>
      <c r="C67" s="128"/>
      <c r="D67" s="129">
        <f>SUM(A67:C67)</f>
        <v>4020000</v>
      </c>
      <c r="E67" s="434">
        <v>3526104.84</v>
      </c>
      <c r="F67" s="435"/>
      <c r="G67" s="125"/>
      <c r="H67" s="106" t="s">
        <v>16</v>
      </c>
      <c r="I67" s="78" t="s">
        <v>126</v>
      </c>
      <c r="J67" s="434">
        <v>87700</v>
      </c>
      <c r="K67" s="435"/>
      <c r="L67" s="102"/>
    </row>
    <row r="68" spans="1:12" ht="18.75">
      <c r="A68" s="466"/>
      <c r="B68" s="467"/>
      <c r="C68" s="128"/>
      <c r="D68" s="129"/>
      <c r="E68" s="434">
        <v>0</v>
      </c>
      <c r="F68" s="435"/>
      <c r="G68" s="125"/>
      <c r="H68" s="106" t="s">
        <v>16</v>
      </c>
      <c r="I68" s="78" t="s">
        <v>154</v>
      </c>
      <c r="J68" s="434">
        <v>0</v>
      </c>
      <c r="K68" s="435"/>
      <c r="L68" s="102"/>
    </row>
    <row r="69" spans="1:12" ht="18.75">
      <c r="A69" s="466">
        <v>25000</v>
      </c>
      <c r="B69" s="467"/>
      <c r="C69" s="128"/>
      <c r="D69" s="129">
        <v>25000</v>
      </c>
      <c r="E69" s="434">
        <v>25000</v>
      </c>
      <c r="F69" s="435"/>
      <c r="G69" s="125"/>
      <c r="H69" s="106" t="s">
        <v>36</v>
      </c>
      <c r="I69" s="78" t="s">
        <v>127</v>
      </c>
      <c r="J69" s="434">
        <v>25000</v>
      </c>
      <c r="K69" s="435"/>
      <c r="L69" s="102"/>
    </row>
    <row r="70" spans="1:12" ht="18.75">
      <c r="A70" s="468"/>
      <c r="B70" s="469"/>
      <c r="C70" s="128"/>
      <c r="D70" s="129"/>
      <c r="E70" s="434">
        <v>0</v>
      </c>
      <c r="F70" s="435"/>
      <c r="G70" s="125"/>
      <c r="H70" s="106" t="s">
        <v>36</v>
      </c>
      <c r="I70" s="78" t="s">
        <v>128</v>
      </c>
      <c r="J70" s="434">
        <v>0</v>
      </c>
      <c r="K70" s="435"/>
      <c r="L70" s="102"/>
    </row>
    <row r="71" spans="1:12" ht="19.5" thickBot="1">
      <c r="A71" s="462">
        <f>SUM(A49:A70)</f>
        <v>29305800</v>
      </c>
      <c r="B71" s="463"/>
      <c r="C71" s="104"/>
      <c r="D71" s="105">
        <f>SUM(D49:D69)</f>
        <v>29305800</v>
      </c>
      <c r="E71" s="462">
        <f>SUM(E49:E70)</f>
        <v>26164340.61</v>
      </c>
      <c r="F71" s="463"/>
      <c r="G71" s="125"/>
      <c r="I71" s="131"/>
      <c r="J71" s="462">
        <f>SUM(J49:J70)</f>
        <v>5128801.4799999995</v>
      </c>
      <c r="K71" s="463"/>
      <c r="L71" s="102"/>
    </row>
    <row r="72" spans="1:12" ht="19.5" thickTop="1">
      <c r="A72" s="132"/>
      <c r="B72" s="132"/>
      <c r="C72" s="106"/>
      <c r="D72" s="106"/>
      <c r="E72" s="441"/>
      <c r="F72" s="441"/>
      <c r="G72" s="109"/>
      <c r="H72" s="106"/>
      <c r="I72" s="119"/>
      <c r="J72" s="464"/>
      <c r="K72" s="464"/>
      <c r="L72" s="102"/>
    </row>
    <row r="73" spans="1:12" ht="18.75">
      <c r="A73" s="465"/>
      <c r="B73" s="465"/>
      <c r="C73" s="133"/>
      <c r="D73" s="133"/>
      <c r="E73" s="99"/>
      <c r="F73" s="99"/>
      <c r="G73" s="109"/>
      <c r="H73" s="106"/>
      <c r="I73" s="119"/>
      <c r="J73" s="99"/>
      <c r="K73" s="99"/>
      <c r="L73" s="102"/>
    </row>
    <row r="74" spans="1:12" ht="18.75">
      <c r="A74" s="106"/>
      <c r="B74" s="106"/>
      <c r="C74" s="106"/>
      <c r="D74" s="106"/>
      <c r="E74" s="99"/>
      <c r="F74" s="99"/>
      <c r="G74" s="109"/>
      <c r="H74" s="106"/>
      <c r="I74" s="119"/>
      <c r="J74" s="99"/>
      <c r="K74" s="99"/>
      <c r="L74" s="102"/>
    </row>
    <row r="75" spans="1:12" ht="18.75">
      <c r="A75" s="134"/>
      <c r="B75" s="106"/>
      <c r="C75" s="106"/>
      <c r="D75" s="106"/>
      <c r="E75" s="99"/>
      <c r="F75" s="99"/>
      <c r="G75" s="109"/>
      <c r="H75" s="106"/>
      <c r="I75" s="119"/>
      <c r="J75" s="99"/>
      <c r="K75" s="99"/>
      <c r="L75" s="102"/>
    </row>
    <row r="76" spans="1:12" ht="18.75">
      <c r="A76" s="106"/>
      <c r="B76" s="106"/>
      <c r="C76" s="106"/>
      <c r="D76" s="106"/>
      <c r="E76" s="99"/>
      <c r="F76" s="99"/>
      <c r="G76" s="109"/>
      <c r="H76" s="106"/>
      <c r="I76" s="119"/>
      <c r="J76" s="99"/>
      <c r="K76" s="99"/>
      <c r="L76" s="102"/>
    </row>
    <row r="77" spans="1:12" ht="18.75">
      <c r="A77" s="106"/>
      <c r="B77" s="106"/>
      <c r="C77" s="106"/>
      <c r="D77" s="106"/>
      <c r="E77" s="99"/>
      <c r="F77" s="99"/>
      <c r="G77" s="109"/>
      <c r="H77" s="106"/>
      <c r="I77" s="119"/>
      <c r="J77" s="99"/>
      <c r="K77" s="99"/>
      <c r="L77" s="102"/>
    </row>
    <row r="78" spans="1:12" ht="18.75">
      <c r="A78" s="106"/>
      <c r="B78" s="106"/>
      <c r="C78" s="106"/>
      <c r="D78" s="106"/>
      <c r="E78" s="99"/>
      <c r="F78" s="99"/>
      <c r="G78" s="109"/>
      <c r="H78" s="106"/>
      <c r="I78" s="119"/>
      <c r="J78" s="99"/>
      <c r="K78" s="99"/>
      <c r="L78" s="102"/>
    </row>
    <row r="79" spans="1:12" ht="18.75">
      <c r="A79" s="106"/>
      <c r="B79" s="106"/>
      <c r="C79" s="106"/>
      <c r="D79" s="106"/>
      <c r="E79" s="99"/>
      <c r="F79" s="99"/>
      <c r="G79" s="109"/>
      <c r="H79" s="106"/>
      <c r="I79" s="119"/>
      <c r="J79" s="99"/>
      <c r="K79" s="99"/>
      <c r="L79" s="102"/>
    </row>
    <row r="80" spans="1:12" ht="18.75">
      <c r="A80" s="106"/>
      <c r="B80" s="106"/>
      <c r="C80" s="106"/>
      <c r="D80" s="106"/>
      <c r="E80" s="99"/>
      <c r="F80" s="99"/>
      <c r="G80" s="109"/>
      <c r="H80" s="106"/>
      <c r="I80" s="119"/>
      <c r="J80" s="99"/>
      <c r="K80" s="99"/>
      <c r="L80" s="102"/>
    </row>
    <row r="81" spans="1:12" ht="18.75">
      <c r="A81" s="106"/>
      <c r="B81" s="106"/>
      <c r="C81" s="106"/>
      <c r="D81" s="106"/>
      <c r="E81" s="99"/>
      <c r="F81" s="99"/>
      <c r="G81" s="109"/>
      <c r="H81" s="106"/>
      <c r="I81" s="119"/>
      <c r="J81" s="99"/>
      <c r="K81" s="99"/>
      <c r="L81" s="102"/>
    </row>
    <row r="82" spans="1:12" ht="18.75">
      <c r="A82" s="106"/>
      <c r="B82" s="106"/>
      <c r="C82" s="106"/>
      <c r="D82" s="106"/>
      <c r="E82" s="99"/>
      <c r="F82" s="99"/>
      <c r="G82" s="109"/>
      <c r="H82" s="106"/>
      <c r="I82" s="119"/>
      <c r="J82" s="99"/>
      <c r="K82" s="99"/>
      <c r="L82" s="102"/>
    </row>
    <row r="83" spans="1:12" ht="18.75">
      <c r="A83" s="106"/>
      <c r="B83" s="106"/>
      <c r="C83" s="106"/>
      <c r="D83" s="106"/>
      <c r="E83" s="99"/>
      <c r="F83" s="99"/>
      <c r="G83" s="109"/>
      <c r="H83" s="106"/>
      <c r="I83" s="119"/>
      <c r="J83" s="99"/>
      <c r="K83" s="99"/>
      <c r="L83" s="102"/>
    </row>
    <row r="84" spans="1:12" ht="18.75">
      <c r="A84" s="106"/>
      <c r="B84" s="106"/>
      <c r="C84" s="106"/>
      <c r="D84" s="106"/>
      <c r="E84" s="99"/>
      <c r="F84" s="99"/>
      <c r="G84" s="109"/>
      <c r="H84" s="106"/>
      <c r="I84" s="119"/>
      <c r="J84" s="99"/>
      <c r="K84" s="99"/>
      <c r="L84" s="102"/>
    </row>
    <row r="85" spans="1:12" ht="19.5" thickBot="1">
      <c r="A85" s="106"/>
      <c r="B85" s="106"/>
      <c r="C85" s="106"/>
      <c r="D85" s="106"/>
      <c r="E85" s="99"/>
      <c r="F85" s="99"/>
      <c r="G85" s="109"/>
      <c r="H85" s="106"/>
      <c r="I85" s="119"/>
      <c r="J85" s="99"/>
      <c r="K85" s="99"/>
      <c r="L85" s="102"/>
    </row>
    <row r="86" spans="1:12" ht="19.5" thickTop="1">
      <c r="A86" s="456" t="s">
        <v>2</v>
      </c>
      <c r="B86" s="457"/>
      <c r="C86" s="457"/>
      <c r="D86" s="457"/>
      <c r="E86" s="457"/>
      <c r="F86" s="458"/>
      <c r="G86" s="459"/>
      <c r="H86" s="460"/>
      <c r="I86" s="74"/>
      <c r="J86" s="459" t="s">
        <v>82</v>
      </c>
      <c r="K86" s="460"/>
      <c r="L86" s="102"/>
    </row>
    <row r="87" spans="1:12" ht="18.75">
      <c r="A87" s="446" t="s">
        <v>0</v>
      </c>
      <c r="B87" s="461"/>
      <c r="C87" s="141" t="s">
        <v>232</v>
      </c>
      <c r="D87" s="82" t="s">
        <v>52</v>
      </c>
      <c r="E87" s="444" t="s">
        <v>3</v>
      </c>
      <c r="F87" s="431"/>
      <c r="G87" s="430" t="s">
        <v>4</v>
      </c>
      <c r="H87" s="431"/>
      <c r="I87" s="78" t="s">
        <v>5</v>
      </c>
      <c r="J87" s="430" t="s">
        <v>7</v>
      </c>
      <c r="K87" s="431"/>
      <c r="L87" s="102"/>
    </row>
    <row r="88" spans="1:12" ht="18.75">
      <c r="A88" s="430" t="s">
        <v>235</v>
      </c>
      <c r="B88" s="431"/>
      <c r="C88" s="142" t="s">
        <v>233</v>
      </c>
      <c r="D88" s="90" t="s">
        <v>235</v>
      </c>
      <c r="E88" s="430" t="s">
        <v>235</v>
      </c>
      <c r="F88" s="431"/>
      <c r="G88" s="77"/>
      <c r="H88" s="76"/>
      <c r="I88" s="78" t="s">
        <v>6</v>
      </c>
      <c r="J88" s="430" t="s">
        <v>237</v>
      </c>
      <c r="K88" s="431"/>
      <c r="L88" s="102"/>
    </row>
    <row r="89" spans="1:12" ht="19.5" thickBot="1">
      <c r="A89" s="449"/>
      <c r="B89" s="450"/>
      <c r="C89" s="143" t="s">
        <v>234</v>
      </c>
      <c r="D89" s="83"/>
      <c r="E89" s="451"/>
      <c r="F89" s="450"/>
      <c r="G89" s="449"/>
      <c r="H89" s="450"/>
      <c r="I89" s="80"/>
      <c r="J89" s="449" t="s">
        <v>235</v>
      </c>
      <c r="K89" s="450"/>
      <c r="L89" s="102"/>
    </row>
    <row r="90" spans="1:13" ht="19.5" thickTop="1">
      <c r="A90" s="452"/>
      <c r="B90" s="453"/>
      <c r="C90" s="129">
        <v>0</v>
      </c>
      <c r="D90" s="128">
        <f>SUM(C90)</f>
        <v>0</v>
      </c>
      <c r="E90" s="441">
        <v>12854400</v>
      </c>
      <c r="F90" s="435"/>
      <c r="G90" s="125"/>
      <c r="H90" s="85" t="s">
        <v>19</v>
      </c>
      <c r="I90" s="78" t="s">
        <v>109</v>
      </c>
      <c r="J90" s="454">
        <v>1125200</v>
      </c>
      <c r="K90" s="455"/>
      <c r="L90" s="102"/>
      <c r="M90" s="86">
        <f>1080100-800</f>
        <v>1079300</v>
      </c>
    </row>
    <row r="91" spans="1:12" ht="18.75">
      <c r="A91" s="126"/>
      <c r="B91" s="127"/>
      <c r="C91" s="129"/>
      <c r="D91" s="128"/>
      <c r="E91" s="441">
        <v>0</v>
      </c>
      <c r="F91" s="435"/>
      <c r="G91" s="125"/>
      <c r="H91" s="85" t="s">
        <v>111</v>
      </c>
      <c r="I91" s="78" t="s">
        <v>112</v>
      </c>
      <c r="J91" s="434">
        <v>0</v>
      </c>
      <c r="K91" s="435"/>
      <c r="L91" s="102"/>
    </row>
    <row r="92" spans="1:12" ht="18.75">
      <c r="A92" s="126"/>
      <c r="B92" s="127"/>
      <c r="C92" s="129">
        <v>0</v>
      </c>
      <c r="D92" s="128">
        <f>SUM(C92)</f>
        <v>0</v>
      </c>
      <c r="E92" s="441">
        <v>200940</v>
      </c>
      <c r="F92" s="435"/>
      <c r="G92" s="125"/>
      <c r="H92" s="85" t="s">
        <v>114</v>
      </c>
      <c r="I92" s="78" t="s">
        <v>115</v>
      </c>
      <c r="J92" s="434">
        <v>16920</v>
      </c>
      <c r="K92" s="435"/>
      <c r="L92" s="102"/>
    </row>
    <row r="93" spans="1:12" ht="18.75">
      <c r="A93" s="84"/>
      <c r="B93" s="85"/>
      <c r="C93" s="106"/>
      <c r="D93" s="107"/>
      <c r="E93" s="441">
        <v>0</v>
      </c>
      <c r="F93" s="435"/>
      <c r="G93" s="125"/>
      <c r="H93" s="85" t="s">
        <v>20</v>
      </c>
      <c r="I93" s="78" t="s">
        <v>117</v>
      </c>
      <c r="J93" s="434">
        <v>0</v>
      </c>
      <c r="K93" s="435"/>
      <c r="L93" s="102"/>
    </row>
    <row r="94" spans="1:12" ht="18.75">
      <c r="A94" s="84"/>
      <c r="B94" s="85"/>
      <c r="C94" s="144">
        <v>0</v>
      </c>
      <c r="D94" s="148">
        <f>SUM(C94)</f>
        <v>0</v>
      </c>
      <c r="E94" s="441">
        <v>70400</v>
      </c>
      <c r="F94" s="435"/>
      <c r="G94" s="125"/>
      <c r="H94" s="85" t="s">
        <v>21</v>
      </c>
      <c r="I94" s="78" t="s">
        <v>108</v>
      </c>
      <c r="J94" s="434">
        <v>29400</v>
      </c>
      <c r="K94" s="435"/>
      <c r="L94" s="102"/>
    </row>
    <row r="95" spans="1:12" ht="18.75">
      <c r="A95" s="84"/>
      <c r="B95" s="85"/>
      <c r="C95" s="144">
        <v>0</v>
      </c>
      <c r="D95" s="148">
        <f>SUM(C95)</f>
        <v>0</v>
      </c>
      <c r="E95" s="441">
        <v>35700</v>
      </c>
      <c r="F95" s="435"/>
      <c r="G95" s="125"/>
      <c r="H95" s="85" t="s">
        <v>22</v>
      </c>
      <c r="I95" s="78" t="s">
        <v>120</v>
      </c>
      <c r="J95" s="434">
        <v>21000</v>
      </c>
      <c r="K95" s="435"/>
      <c r="L95" s="102"/>
    </row>
    <row r="96" spans="1:12" ht="18.75">
      <c r="A96" s="84"/>
      <c r="B96" s="85"/>
      <c r="C96" s="106"/>
      <c r="D96" s="107"/>
      <c r="E96" s="441">
        <v>0</v>
      </c>
      <c r="F96" s="435"/>
      <c r="G96" s="125"/>
      <c r="H96" s="85" t="s">
        <v>23</v>
      </c>
      <c r="I96" s="78" t="s">
        <v>122</v>
      </c>
      <c r="J96" s="434">
        <v>0</v>
      </c>
      <c r="K96" s="435"/>
      <c r="L96" s="102"/>
    </row>
    <row r="97" spans="1:12" ht="18.75">
      <c r="A97" s="84"/>
      <c r="B97" s="85"/>
      <c r="C97" s="106"/>
      <c r="D97" s="107"/>
      <c r="E97" s="441">
        <v>0</v>
      </c>
      <c r="F97" s="435"/>
      <c r="G97" s="125"/>
      <c r="H97" s="85" t="s">
        <v>24</v>
      </c>
      <c r="I97" s="130">
        <v>541000</v>
      </c>
      <c r="J97" s="434">
        <v>0</v>
      </c>
      <c r="K97" s="435"/>
      <c r="L97" s="102"/>
    </row>
    <row r="98" spans="1:12" ht="18.75">
      <c r="A98" s="84"/>
      <c r="B98" s="85"/>
      <c r="C98" s="144">
        <v>0</v>
      </c>
      <c r="D98" s="146">
        <f>SUM(C98)</f>
        <v>0</v>
      </c>
      <c r="E98" s="441">
        <v>0</v>
      </c>
      <c r="F98" s="435"/>
      <c r="G98" s="125"/>
      <c r="H98" s="85" t="s">
        <v>25</v>
      </c>
      <c r="I98" s="78" t="s">
        <v>124</v>
      </c>
      <c r="J98" s="434">
        <v>0</v>
      </c>
      <c r="K98" s="435"/>
      <c r="L98" s="102"/>
    </row>
    <row r="99" spans="1:12" ht="18.75">
      <c r="A99" s="84"/>
      <c r="B99" s="85"/>
      <c r="C99" s="106"/>
      <c r="D99" s="107"/>
      <c r="E99" s="441">
        <v>0</v>
      </c>
      <c r="F99" s="435"/>
      <c r="G99" s="125"/>
      <c r="H99" s="106" t="s">
        <v>16</v>
      </c>
      <c r="I99" s="78" t="s">
        <v>126</v>
      </c>
      <c r="J99" s="434">
        <v>0</v>
      </c>
      <c r="K99" s="435"/>
      <c r="L99" s="102"/>
    </row>
    <row r="100" spans="1:12" ht="18.75">
      <c r="A100" s="84"/>
      <c r="B100" s="85"/>
      <c r="C100" s="106"/>
      <c r="D100" s="107"/>
      <c r="E100" s="441">
        <v>0</v>
      </c>
      <c r="F100" s="435"/>
      <c r="G100" s="125"/>
      <c r="H100" s="106" t="s">
        <v>36</v>
      </c>
      <c r="I100" s="78" t="s">
        <v>127</v>
      </c>
      <c r="J100" s="434">
        <v>0</v>
      </c>
      <c r="K100" s="435"/>
      <c r="L100" s="102"/>
    </row>
    <row r="101" spans="1:12" ht="18.75">
      <c r="A101" s="84"/>
      <c r="B101" s="85"/>
      <c r="C101" s="106"/>
      <c r="D101" s="107"/>
      <c r="E101" s="441">
        <v>4728441</v>
      </c>
      <c r="F101" s="435"/>
      <c r="G101" s="135"/>
      <c r="H101" s="85" t="s">
        <v>26</v>
      </c>
      <c r="I101" s="78" t="s">
        <v>104</v>
      </c>
      <c r="J101" s="434">
        <v>0</v>
      </c>
      <c r="K101" s="435"/>
      <c r="L101" s="102">
        <f>1205700+191080+331780+253730+982701.11+1621900+391990+253500</f>
        <v>5232381.109999999</v>
      </c>
    </row>
    <row r="102" spans="1:12" ht="18.75">
      <c r="A102" s="84"/>
      <c r="B102" s="85"/>
      <c r="C102" s="106"/>
      <c r="D102" s="107"/>
      <c r="E102" s="434">
        <v>890727.15</v>
      </c>
      <c r="F102" s="435"/>
      <c r="G102" s="125"/>
      <c r="H102" s="85" t="s">
        <v>27</v>
      </c>
      <c r="I102" s="136" t="s">
        <v>105</v>
      </c>
      <c r="J102" s="434">
        <v>206483.1</v>
      </c>
      <c r="K102" s="435"/>
      <c r="L102" s="102">
        <f>42799.73+199735.08</f>
        <v>242534.81</v>
      </c>
    </row>
    <row r="103" spans="1:12" ht="18.75">
      <c r="A103" s="84"/>
      <c r="B103" s="85"/>
      <c r="C103" s="106"/>
      <c r="D103" s="107"/>
      <c r="E103" s="386">
        <v>5020.11</v>
      </c>
      <c r="F103" s="97"/>
      <c r="G103" s="125"/>
      <c r="H103" s="377" t="s">
        <v>92</v>
      </c>
      <c r="I103" s="378">
        <v>110602</v>
      </c>
      <c r="J103" s="386">
        <v>5020.11</v>
      </c>
      <c r="K103" s="97"/>
      <c r="L103" s="102"/>
    </row>
    <row r="104" spans="1:12" ht="18.75">
      <c r="A104" s="84"/>
      <c r="B104" s="85"/>
      <c r="C104" s="106"/>
      <c r="D104" s="107"/>
      <c r="E104" s="386">
        <v>30400</v>
      </c>
      <c r="F104" s="97"/>
      <c r="G104" s="125"/>
      <c r="H104" s="377" t="s">
        <v>244</v>
      </c>
      <c r="I104" s="78" t="s">
        <v>243</v>
      </c>
      <c r="J104" s="386">
        <v>30400</v>
      </c>
      <c r="K104" s="97"/>
      <c r="L104" s="102"/>
    </row>
    <row r="105" spans="1:12" ht="18.75">
      <c r="A105" s="84"/>
      <c r="B105" s="85"/>
      <c r="C105" s="106"/>
      <c r="D105" s="107"/>
      <c r="E105" s="434">
        <v>404576</v>
      </c>
      <c r="F105" s="435"/>
      <c r="G105" s="125"/>
      <c r="H105" s="85" t="s">
        <v>28</v>
      </c>
      <c r="I105" s="78" t="s">
        <v>106</v>
      </c>
      <c r="J105" s="434">
        <v>0</v>
      </c>
      <c r="K105" s="435"/>
      <c r="L105" s="102">
        <f>300000+13960+31400+59200+15340+11780+72708+7200</f>
        <v>511588</v>
      </c>
    </row>
    <row r="106" spans="1:12" ht="18.75">
      <c r="A106" s="84"/>
      <c r="B106" s="85"/>
      <c r="C106" s="106"/>
      <c r="D106" s="107"/>
      <c r="E106" s="434">
        <v>6373210</v>
      </c>
      <c r="F106" s="435"/>
      <c r="G106" s="125"/>
      <c r="H106" s="85" t="s">
        <v>255</v>
      </c>
      <c r="I106" s="78" t="s">
        <v>256</v>
      </c>
      <c r="J106" s="434">
        <v>141120</v>
      </c>
      <c r="K106" s="435"/>
      <c r="L106" s="102">
        <f>1953200+15750</f>
        <v>1968950</v>
      </c>
    </row>
    <row r="107" spans="1:12" ht="18.75">
      <c r="A107" s="84"/>
      <c r="B107" s="85"/>
      <c r="C107" s="106"/>
      <c r="D107" s="107"/>
      <c r="E107" s="434">
        <f>745320+313630.98+892198+27242</f>
        <v>1978390.98</v>
      </c>
      <c r="F107" s="435"/>
      <c r="G107" s="125"/>
      <c r="H107" s="85" t="s">
        <v>37</v>
      </c>
      <c r="I107" s="78" t="s">
        <v>129</v>
      </c>
      <c r="J107" s="434">
        <v>0</v>
      </c>
      <c r="K107" s="435"/>
      <c r="L107" s="102"/>
    </row>
    <row r="108" spans="1:12" ht="18.75">
      <c r="A108" s="84"/>
      <c r="B108" s="85"/>
      <c r="C108" s="106"/>
      <c r="D108" s="107"/>
      <c r="E108" s="434">
        <v>6403610</v>
      </c>
      <c r="F108" s="435"/>
      <c r="G108" s="125"/>
      <c r="H108" s="81" t="s">
        <v>253</v>
      </c>
      <c r="I108" s="78" t="s">
        <v>254</v>
      </c>
      <c r="J108" s="434">
        <v>171520</v>
      </c>
      <c r="K108" s="435"/>
      <c r="L108" s="102"/>
    </row>
    <row r="109" spans="1:12" ht="18.75">
      <c r="A109" s="84"/>
      <c r="B109" s="85"/>
      <c r="C109" s="106"/>
      <c r="D109" s="107"/>
      <c r="E109" s="386">
        <v>18600</v>
      </c>
      <c r="F109" s="97"/>
      <c r="G109" s="125"/>
      <c r="H109" s="81" t="s">
        <v>176</v>
      </c>
      <c r="I109" s="78" t="s">
        <v>147</v>
      </c>
      <c r="J109" s="386">
        <v>18600</v>
      </c>
      <c r="K109" s="99"/>
      <c r="L109" s="102"/>
    </row>
    <row r="110" spans="1:13" ht="18.75">
      <c r="A110" s="84"/>
      <c r="B110" s="85"/>
      <c r="C110" s="106"/>
      <c r="D110" s="107"/>
      <c r="E110" s="434">
        <v>200000</v>
      </c>
      <c r="F110" s="435"/>
      <c r="G110" s="125"/>
      <c r="H110" s="377" t="s">
        <v>238</v>
      </c>
      <c r="I110" s="378">
        <v>110607</v>
      </c>
      <c r="J110" s="434">
        <v>0</v>
      </c>
      <c r="K110" s="441"/>
      <c r="L110" s="440"/>
      <c r="M110" s="440"/>
    </row>
    <row r="111" spans="1:12" ht="18.75">
      <c r="A111" s="84"/>
      <c r="B111" s="85"/>
      <c r="C111" s="106"/>
      <c r="D111" s="107"/>
      <c r="E111" s="434">
        <v>106000</v>
      </c>
      <c r="F111" s="435"/>
      <c r="G111" s="125"/>
      <c r="H111" s="106" t="s">
        <v>226</v>
      </c>
      <c r="I111" s="78" t="s">
        <v>227</v>
      </c>
      <c r="J111" s="434">
        <v>0</v>
      </c>
      <c r="K111" s="435"/>
      <c r="L111" s="102"/>
    </row>
    <row r="112" spans="1:13" ht="18.75">
      <c r="A112" s="84"/>
      <c r="B112" s="85"/>
      <c r="C112" s="106"/>
      <c r="D112" s="107"/>
      <c r="E112" s="434"/>
      <c r="F112" s="435"/>
      <c r="G112" s="84"/>
      <c r="H112" s="106"/>
      <c r="I112" s="78"/>
      <c r="J112" s="436"/>
      <c r="K112" s="437"/>
      <c r="L112" s="102"/>
      <c r="M112" s="86">
        <v>29554393.49</v>
      </c>
    </row>
    <row r="113" spans="1:12" ht="18.75">
      <c r="A113" s="137"/>
      <c r="B113" s="116"/>
      <c r="C113" s="115"/>
      <c r="D113" s="117"/>
      <c r="E113" s="438">
        <f>SUM(E90:F112)</f>
        <v>34300415.239999995</v>
      </c>
      <c r="F113" s="439"/>
      <c r="G113" s="150"/>
      <c r="H113" s="138"/>
      <c r="I113" s="118"/>
      <c r="J113" s="438">
        <f>SUM(J90:K112)</f>
        <v>1765663.2100000002</v>
      </c>
      <c r="K113" s="439"/>
      <c r="L113" s="102"/>
    </row>
    <row r="114" spans="1:12" ht="18.75">
      <c r="A114" s="432" t="s">
        <v>195</v>
      </c>
      <c r="B114" s="433"/>
      <c r="C114" s="145">
        <f>SUM(C90:C106)</f>
        <v>0</v>
      </c>
      <c r="D114" s="147">
        <f>SUM(C114)</f>
        <v>0</v>
      </c>
      <c r="E114" s="448">
        <f>E71+E113</f>
        <v>60464755.849999994</v>
      </c>
      <c r="F114" s="437"/>
      <c r="G114" s="493" t="s">
        <v>29</v>
      </c>
      <c r="H114" s="494"/>
      <c r="I114" s="118"/>
      <c r="J114" s="438">
        <f>J71+J113</f>
        <v>6894464.6899999995</v>
      </c>
      <c r="K114" s="439"/>
      <c r="L114" s="102"/>
    </row>
    <row r="115" spans="1:13" ht="18.75">
      <c r="A115" s="110"/>
      <c r="B115" s="110"/>
      <c r="C115" s="110"/>
      <c r="D115" s="111"/>
      <c r="E115" s="441"/>
      <c r="F115" s="435"/>
      <c r="G115" s="446" t="s">
        <v>30</v>
      </c>
      <c r="H115" s="447"/>
      <c r="I115" s="139"/>
      <c r="J115" s="495"/>
      <c r="K115" s="496"/>
      <c r="L115" s="91">
        <v>0</v>
      </c>
      <c r="M115" s="91">
        <f>6236892.11</f>
        <v>6236892.11</v>
      </c>
    </row>
    <row r="116" spans="1:13" ht="18.75">
      <c r="A116" s="106"/>
      <c r="B116" s="106"/>
      <c r="C116" s="106"/>
      <c r="D116" s="85"/>
      <c r="E116" s="441"/>
      <c r="F116" s="435"/>
      <c r="G116" s="430" t="s">
        <v>31</v>
      </c>
      <c r="H116" s="444"/>
      <c r="I116" s="140"/>
      <c r="J116" s="436"/>
      <c r="K116" s="437"/>
      <c r="M116" s="86">
        <f>4957967.44+3362270</f>
        <v>8320237.44</v>
      </c>
    </row>
    <row r="117" spans="1:13" ht="18.75">
      <c r="A117" s="106"/>
      <c r="B117" s="106"/>
      <c r="C117" s="106"/>
      <c r="D117" s="85"/>
      <c r="E117" s="448"/>
      <c r="F117" s="437"/>
      <c r="G117" s="430" t="s">
        <v>32</v>
      </c>
      <c r="H117" s="444"/>
      <c r="I117" s="140"/>
      <c r="J117" s="438">
        <f>J35-J114</f>
        <v>-2995446.1899999995</v>
      </c>
      <c r="K117" s="439"/>
      <c r="L117" s="91" t="s">
        <v>358</v>
      </c>
      <c r="M117" s="91">
        <f>34312780.59-34068941.7</f>
        <v>243838.8900000006</v>
      </c>
    </row>
    <row r="118" spans="1:17" ht="18.75">
      <c r="A118" s="106"/>
      <c r="B118" s="106"/>
      <c r="C118" s="106"/>
      <c r="D118" s="85"/>
      <c r="E118" s="442">
        <f>E9+E35-E114</f>
        <v>24074982.400000006</v>
      </c>
      <c r="F118" s="443"/>
      <c r="G118" s="430" t="s">
        <v>33</v>
      </c>
      <c r="H118" s="444"/>
      <c r="I118" s="140"/>
      <c r="J118" s="445">
        <f>J9+J35-J114</f>
        <v>24074982.4</v>
      </c>
      <c r="K118" s="443"/>
      <c r="L118" s="102">
        <f>+E118-J118</f>
        <v>0</v>
      </c>
      <c r="Q118" s="86">
        <f>330000/2</f>
        <v>165000</v>
      </c>
    </row>
    <row r="119" spans="2:13" ht="18.75">
      <c r="B119" s="81"/>
      <c r="C119" s="81"/>
      <c r="D119" s="81"/>
      <c r="J119" s="81"/>
      <c r="K119" s="81"/>
      <c r="M119" s="86">
        <v>348992.56</v>
      </c>
    </row>
    <row r="120" spans="2:14" ht="18.75">
      <c r="B120" s="81"/>
      <c r="C120" s="81"/>
      <c r="D120" s="81"/>
      <c r="E120" s="81"/>
      <c r="H120" s="102"/>
      <c r="J120" s="81"/>
      <c r="K120" s="81"/>
      <c r="L120" s="91">
        <v>24074982.4</v>
      </c>
      <c r="N120" s="86">
        <f>29884393.49-29554393.49</f>
        <v>330000</v>
      </c>
    </row>
    <row r="121" spans="1:13" ht="39" customHeight="1">
      <c r="A121" s="88" t="s">
        <v>239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M121" s="86">
        <f>20077978.67+895929.13+55139.03+7773976.85</f>
        <v>28803023.68</v>
      </c>
    </row>
    <row r="122" spans="1:15" ht="18.75">
      <c r="A122" s="88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M122" s="86">
        <f>29152016.24-28803023.68</f>
        <v>348992.55999999866</v>
      </c>
      <c r="O122" s="86">
        <f>191300*2</f>
        <v>382600</v>
      </c>
    </row>
    <row r="123" spans="1:11" ht="18.75">
      <c r="A123" s="491" t="s">
        <v>241</v>
      </c>
      <c r="B123" s="491"/>
      <c r="C123" s="491"/>
      <c r="D123" s="491"/>
      <c r="E123" s="491"/>
      <c r="F123" s="491"/>
      <c r="G123" s="491"/>
      <c r="H123" s="491"/>
      <c r="I123" s="491"/>
      <c r="J123" s="491"/>
      <c r="K123" s="491"/>
    </row>
    <row r="124" spans="1:15" ht="18.75">
      <c r="A124" s="81"/>
      <c r="H124" s="492"/>
      <c r="I124" s="492"/>
      <c r="J124" s="492"/>
      <c r="K124" s="492"/>
      <c r="M124" s="86">
        <f>28803023.68-28769416.24</f>
        <v>33607.44000000134</v>
      </c>
      <c r="O124" s="86">
        <f>382600-348992.56</f>
        <v>33607.44</v>
      </c>
    </row>
    <row r="125" spans="1:11" ht="18.75">
      <c r="A125" s="491"/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</row>
  </sheetData>
  <sheetProtection/>
  <mergeCells count="256">
    <mergeCell ref="G116:H116"/>
    <mergeCell ref="E6:F6"/>
    <mergeCell ref="A125:K125"/>
    <mergeCell ref="H124:K124"/>
    <mergeCell ref="A123:K123"/>
    <mergeCell ref="J114:K114"/>
    <mergeCell ref="G114:H114"/>
    <mergeCell ref="J111:K111"/>
    <mergeCell ref="E114:F114"/>
    <mergeCell ref="J115:K115"/>
    <mergeCell ref="E116:F116"/>
    <mergeCell ref="A1:K1"/>
    <mergeCell ref="A2:K2"/>
    <mergeCell ref="H4:K4"/>
    <mergeCell ref="A5:F5"/>
    <mergeCell ref="G5:H5"/>
    <mergeCell ref="J5:K5"/>
    <mergeCell ref="A3:J3"/>
    <mergeCell ref="G6:H6"/>
    <mergeCell ref="J6:K6"/>
    <mergeCell ref="A8:B8"/>
    <mergeCell ref="E8:F8"/>
    <mergeCell ref="G8:H8"/>
    <mergeCell ref="J8:K8"/>
    <mergeCell ref="A7:B7"/>
    <mergeCell ref="E7:F7"/>
    <mergeCell ref="J7:K7"/>
    <mergeCell ref="A6:B6"/>
    <mergeCell ref="A9:B9"/>
    <mergeCell ref="E9:F9"/>
    <mergeCell ref="J9:K9"/>
    <mergeCell ref="A10:B10"/>
    <mergeCell ref="E10:F10"/>
    <mergeCell ref="J10:K10"/>
    <mergeCell ref="A11:B11"/>
    <mergeCell ref="E11:F11"/>
    <mergeCell ref="J11:K11"/>
    <mergeCell ref="A12:B12"/>
    <mergeCell ref="E12:F12"/>
    <mergeCell ref="J12:K12"/>
    <mergeCell ref="A13:B13"/>
    <mergeCell ref="E13:F13"/>
    <mergeCell ref="J13:K13"/>
    <mergeCell ref="A14:B14"/>
    <mergeCell ref="E14:F14"/>
    <mergeCell ref="J14:K14"/>
    <mergeCell ref="A15:B15"/>
    <mergeCell ref="E15:F15"/>
    <mergeCell ref="J15:K15"/>
    <mergeCell ref="A16:B16"/>
    <mergeCell ref="E16:F16"/>
    <mergeCell ref="J16:K16"/>
    <mergeCell ref="A17:B17"/>
    <mergeCell ref="E17:F17"/>
    <mergeCell ref="J17:K17"/>
    <mergeCell ref="A18:B18"/>
    <mergeCell ref="E18:F18"/>
    <mergeCell ref="G18:H18"/>
    <mergeCell ref="J18:K18"/>
    <mergeCell ref="A19:B19"/>
    <mergeCell ref="E19:F19"/>
    <mergeCell ref="J19:K19"/>
    <mergeCell ref="E20:F20"/>
    <mergeCell ref="G20:H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G25:H25"/>
    <mergeCell ref="J25:K25"/>
    <mergeCell ref="E26:F26"/>
    <mergeCell ref="G26:H26"/>
    <mergeCell ref="J26:K26"/>
    <mergeCell ref="E27:F27"/>
    <mergeCell ref="G27:H27"/>
    <mergeCell ref="J27:K27"/>
    <mergeCell ref="E28:F28"/>
    <mergeCell ref="G28:H28"/>
    <mergeCell ref="J28:K28"/>
    <mergeCell ref="E29:F29"/>
    <mergeCell ref="J29:K29"/>
    <mergeCell ref="E30:F30"/>
    <mergeCell ref="J30:K30"/>
    <mergeCell ref="E32:F32"/>
    <mergeCell ref="J32:K32"/>
    <mergeCell ref="G31:H31"/>
    <mergeCell ref="E33:F33"/>
    <mergeCell ref="J33:K33"/>
    <mergeCell ref="E34:F34"/>
    <mergeCell ref="J34:K34"/>
    <mergeCell ref="E35:F35"/>
    <mergeCell ref="G35:H35"/>
    <mergeCell ref="J35:K35"/>
    <mergeCell ref="A43:K43"/>
    <mergeCell ref="A44:F44"/>
    <mergeCell ref="G44:H44"/>
    <mergeCell ref="J44:K44"/>
    <mergeCell ref="A45:B45"/>
    <mergeCell ref="E45:F45"/>
    <mergeCell ref="G45:H45"/>
    <mergeCell ref="J45:K45"/>
    <mergeCell ref="A47:B47"/>
    <mergeCell ref="E47:F47"/>
    <mergeCell ref="G47:H47"/>
    <mergeCell ref="J47:K47"/>
    <mergeCell ref="A48:B48"/>
    <mergeCell ref="E48:F48"/>
    <mergeCell ref="J48:K48"/>
    <mergeCell ref="A49:B49"/>
    <mergeCell ref="E49:F49"/>
    <mergeCell ref="J49:K49"/>
    <mergeCell ref="A50:B50"/>
    <mergeCell ref="E50:F50"/>
    <mergeCell ref="J50:K50"/>
    <mergeCell ref="A51:B51"/>
    <mergeCell ref="E51:F51"/>
    <mergeCell ref="J51:K51"/>
    <mergeCell ref="A52:B52"/>
    <mergeCell ref="E52:F52"/>
    <mergeCell ref="J52:K52"/>
    <mergeCell ref="A53:B53"/>
    <mergeCell ref="E53:F53"/>
    <mergeCell ref="J53:K53"/>
    <mergeCell ref="A54:B54"/>
    <mergeCell ref="E54:F54"/>
    <mergeCell ref="J54:K54"/>
    <mergeCell ref="A55:B55"/>
    <mergeCell ref="E55:F55"/>
    <mergeCell ref="J55:K55"/>
    <mergeCell ref="A56:B56"/>
    <mergeCell ref="E56:F56"/>
    <mergeCell ref="J56:K56"/>
    <mergeCell ref="A57:B57"/>
    <mergeCell ref="E57:F57"/>
    <mergeCell ref="J57:K57"/>
    <mergeCell ref="A58:B58"/>
    <mergeCell ref="E58:F58"/>
    <mergeCell ref="J58:K58"/>
    <mergeCell ref="A59:B59"/>
    <mergeCell ref="E59:F59"/>
    <mergeCell ref="J59:K59"/>
    <mergeCell ref="A60:B60"/>
    <mergeCell ref="E60:F60"/>
    <mergeCell ref="J60:K60"/>
    <mergeCell ref="A61:B61"/>
    <mergeCell ref="E61:F61"/>
    <mergeCell ref="J61:K61"/>
    <mergeCell ref="A62:B62"/>
    <mergeCell ref="E62:F62"/>
    <mergeCell ref="J62:K62"/>
    <mergeCell ref="A63:B63"/>
    <mergeCell ref="E63:F63"/>
    <mergeCell ref="J63:K63"/>
    <mergeCell ref="A64:B64"/>
    <mergeCell ref="E64:F64"/>
    <mergeCell ref="J64:K64"/>
    <mergeCell ref="A65:B65"/>
    <mergeCell ref="E65:F65"/>
    <mergeCell ref="J65:K65"/>
    <mergeCell ref="A66:B66"/>
    <mergeCell ref="E66:F66"/>
    <mergeCell ref="J66:K66"/>
    <mergeCell ref="A67:B67"/>
    <mergeCell ref="E67:F67"/>
    <mergeCell ref="J67:K67"/>
    <mergeCell ref="A68:B68"/>
    <mergeCell ref="E68:F68"/>
    <mergeCell ref="J68:K68"/>
    <mergeCell ref="A69:B69"/>
    <mergeCell ref="E69:F69"/>
    <mergeCell ref="J69:K69"/>
    <mergeCell ref="A70:B70"/>
    <mergeCell ref="E70:F70"/>
    <mergeCell ref="J70:K70"/>
    <mergeCell ref="A71:B71"/>
    <mergeCell ref="E71:F71"/>
    <mergeCell ref="J71:K71"/>
    <mergeCell ref="E72:F72"/>
    <mergeCell ref="J72:K72"/>
    <mergeCell ref="A73:B73"/>
    <mergeCell ref="A86:F86"/>
    <mergeCell ref="G86:H86"/>
    <mergeCell ref="J86:K86"/>
    <mergeCell ref="A87:B87"/>
    <mergeCell ref="E87:F87"/>
    <mergeCell ref="G87:H87"/>
    <mergeCell ref="J87:K87"/>
    <mergeCell ref="A89:B89"/>
    <mergeCell ref="E89:F89"/>
    <mergeCell ref="G89:H89"/>
    <mergeCell ref="J89:K89"/>
    <mergeCell ref="A90:B90"/>
    <mergeCell ref="E90:F90"/>
    <mergeCell ref="J90:K90"/>
    <mergeCell ref="E91:F91"/>
    <mergeCell ref="J91:K91"/>
    <mergeCell ref="E92:F92"/>
    <mergeCell ref="J92:K92"/>
    <mergeCell ref="E93:F93"/>
    <mergeCell ref="J93:K93"/>
    <mergeCell ref="E94:F94"/>
    <mergeCell ref="J94:K94"/>
    <mergeCell ref="E95:F95"/>
    <mergeCell ref="J95:K95"/>
    <mergeCell ref="E96:F96"/>
    <mergeCell ref="J96:K96"/>
    <mergeCell ref="J102:K102"/>
    <mergeCell ref="E97:F97"/>
    <mergeCell ref="J97:K97"/>
    <mergeCell ref="E98:F98"/>
    <mergeCell ref="J98:K98"/>
    <mergeCell ref="E99:F99"/>
    <mergeCell ref="J99:K99"/>
    <mergeCell ref="E117:F117"/>
    <mergeCell ref="G117:H117"/>
    <mergeCell ref="J106:K106"/>
    <mergeCell ref="E107:F107"/>
    <mergeCell ref="J107:K107"/>
    <mergeCell ref="E100:F100"/>
    <mergeCell ref="J100:K100"/>
    <mergeCell ref="E101:F101"/>
    <mergeCell ref="J101:K101"/>
    <mergeCell ref="E102:F102"/>
    <mergeCell ref="E105:F105"/>
    <mergeCell ref="J105:K105"/>
    <mergeCell ref="E106:F106"/>
    <mergeCell ref="J117:K117"/>
    <mergeCell ref="E118:F118"/>
    <mergeCell ref="G118:H118"/>
    <mergeCell ref="J118:K118"/>
    <mergeCell ref="E115:F115"/>
    <mergeCell ref="G115:H115"/>
    <mergeCell ref="J116:K116"/>
    <mergeCell ref="J113:K113"/>
    <mergeCell ref="E108:F108"/>
    <mergeCell ref="E110:F110"/>
    <mergeCell ref="E111:F111"/>
    <mergeCell ref="L110:M110"/>
    <mergeCell ref="J110:K110"/>
    <mergeCell ref="J108:K108"/>
    <mergeCell ref="A88:B88"/>
    <mergeCell ref="E88:F88"/>
    <mergeCell ref="J46:K46"/>
    <mergeCell ref="J88:K88"/>
    <mergeCell ref="A114:B114"/>
    <mergeCell ref="E112:F112"/>
    <mergeCell ref="J112:K112"/>
    <mergeCell ref="E113:F113"/>
    <mergeCell ref="A46:B46"/>
    <mergeCell ref="E46:F46"/>
  </mergeCells>
  <printOptions/>
  <pageMargins left="0.21" right="0.14" top="0.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7">
      <selection activeCell="K25" sqref="K25"/>
    </sheetView>
  </sheetViews>
  <sheetFormatPr defaultColWidth="9.140625" defaultRowHeight="21.75"/>
  <cols>
    <col min="1" max="1" width="10.7109375" style="81" customWidth="1"/>
    <col min="2" max="2" width="9.7109375" style="81" customWidth="1"/>
    <col min="3" max="3" width="9.8515625" style="81" customWidth="1"/>
    <col min="4" max="4" width="6.57421875" style="81" customWidth="1"/>
    <col min="5" max="5" width="6.421875" style="81" customWidth="1"/>
    <col min="6" max="6" width="6.140625" style="81" customWidth="1"/>
    <col min="7" max="7" width="6.28125" style="81" customWidth="1"/>
    <col min="8" max="8" width="6.57421875" style="81" customWidth="1"/>
    <col min="9" max="10" width="8.28125" style="81" customWidth="1"/>
    <col min="11" max="11" width="8.8515625" style="81" customWidth="1"/>
    <col min="12" max="12" width="8.28125" style="81" customWidth="1"/>
    <col min="13" max="13" width="7.00390625" style="81" customWidth="1"/>
    <col min="14" max="14" width="6.00390625" style="81" customWidth="1"/>
    <col min="15" max="15" width="5.8515625" style="81" customWidth="1"/>
    <col min="16" max="16" width="6.57421875" style="81" customWidth="1"/>
    <col min="17" max="18" width="6.8515625" style="81" customWidth="1"/>
    <col min="19" max="19" width="8.28125" style="81" customWidth="1"/>
    <col min="20" max="20" width="10.00390625" style="81" customWidth="1"/>
    <col min="21" max="16384" width="9.140625" style="81" customWidth="1"/>
  </cols>
  <sheetData>
    <row r="1" spans="1:20" ht="23.25">
      <c r="A1" s="501" t="s">
        <v>263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20" ht="21">
      <c r="A2" s="502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ht="21">
      <c r="A3" s="502" t="s">
        <v>360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</row>
    <row r="4" spans="1:20" ht="2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</row>
    <row r="5" spans="1:20" ht="18.75">
      <c r="A5" s="292" t="s">
        <v>265</v>
      </c>
      <c r="B5" s="504" t="s">
        <v>266</v>
      </c>
      <c r="C5" s="505"/>
      <c r="D5" s="506" t="s">
        <v>198</v>
      </c>
      <c r="E5" s="507"/>
      <c r="F5" s="506" t="s">
        <v>199</v>
      </c>
      <c r="G5" s="507"/>
      <c r="H5" s="506" t="s">
        <v>200</v>
      </c>
      <c r="I5" s="507"/>
      <c r="J5" s="269" t="s">
        <v>201</v>
      </c>
      <c r="K5" s="497" t="s">
        <v>202</v>
      </c>
      <c r="L5" s="508"/>
      <c r="M5" s="508"/>
      <c r="N5" s="275" t="s">
        <v>203</v>
      </c>
      <c r="O5" s="505" t="s">
        <v>204</v>
      </c>
      <c r="P5" s="505"/>
      <c r="Q5" s="497" t="s">
        <v>205</v>
      </c>
      <c r="R5" s="498"/>
      <c r="S5" s="269" t="s">
        <v>206</v>
      </c>
      <c r="T5" s="499" t="s">
        <v>52</v>
      </c>
    </row>
    <row r="6" spans="1:20" ht="36" customHeight="1">
      <c r="A6" s="293" t="s">
        <v>267</v>
      </c>
      <c r="B6" s="274" t="s">
        <v>268</v>
      </c>
      <c r="C6" s="274" t="s">
        <v>269</v>
      </c>
      <c r="D6" s="275" t="s">
        <v>270</v>
      </c>
      <c r="E6" s="275" t="s">
        <v>271</v>
      </c>
      <c r="F6" s="275" t="s">
        <v>272</v>
      </c>
      <c r="G6" s="275" t="s">
        <v>273</v>
      </c>
      <c r="H6" s="275" t="s">
        <v>274</v>
      </c>
      <c r="I6" s="275" t="s">
        <v>275</v>
      </c>
      <c r="J6" s="274" t="s">
        <v>276</v>
      </c>
      <c r="K6" s="274" t="s">
        <v>277</v>
      </c>
      <c r="L6" s="274" t="s">
        <v>278</v>
      </c>
      <c r="M6" s="275" t="s">
        <v>314</v>
      </c>
      <c r="N6" s="274" t="s">
        <v>280</v>
      </c>
      <c r="O6" s="274" t="s">
        <v>281</v>
      </c>
      <c r="P6" s="274" t="s">
        <v>282</v>
      </c>
      <c r="Q6" s="274" t="s">
        <v>283</v>
      </c>
      <c r="R6" s="275" t="s">
        <v>284</v>
      </c>
      <c r="S6" s="274" t="s">
        <v>285</v>
      </c>
      <c r="T6" s="500"/>
    </row>
    <row r="7" spans="1:20" ht="18.75">
      <c r="A7" s="277">
        <v>521000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1:20" ht="18.75">
      <c r="A8" s="278">
        <v>210100</v>
      </c>
      <c r="B8" s="274">
        <v>42840</v>
      </c>
      <c r="C8" s="274" t="s">
        <v>195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4" t="s">
        <v>195</v>
      </c>
      <c r="J8" s="274" t="s">
        <v>195</v>
      </c>
      <c r="K8" s="274" t="s">
        <v>195</v>
      </c>
      <c r="L8" s="274" t="s">
        <v>195</v>
      </c>
      <c r="M8" s="274" t="s">
        <v>195</v>
      </c>
      <c r="N8" s="274" t="s">
        <v>195</v>
      </c>
      <c r="O8" s="274" t="s">
        <v>195</v>
      </c>
      <c r="P8" s="274" t="s">
        <v>195</v>
      </c>
      <c r="Q8" s="274" t="s">
        <v>195</v>
      </c>
      <c r="R8" s="274" t="s">
        <v>195</v>
      </c>
      <c r="S8" s="274" t="s">
        <v>195</v>
      </c>
      <c r="T8" s="274">
        <f aca="true" t="shared" si="0" ref="T8:T14">SUM(B8:S8)</f>
        <v>42840</v>
      </c>
    </row>
    <row r="9" spans="1:20" ht="18.75">
      <c r="A9" s="278">
        <v>210200</v>
      </c>
      <c r="B9" s="274">
        <v>3510</v>
      </c>
      <c r="C9" s="274" t="s">
        <v>195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 t="s">
        <v>195</v>
      </c>
      <c r="K9" s="274" t="s">
        <v>195</v>
      </c>
      <c r="L9" s="274" t="s">
        <v>195</v>
      </c>
      <c r="M9" s="274" t="s">
        <v>195</v>
      </c>
      <c r="N9" s="274" t="s">
        <v>195</v>
      </c>
      <c r="O9" s="274" t="s">
        <v>195</v>
      </c>
      <c r="P9" s="274" t="s">
        <v>195</v>
      </c>
      <c r="Q9" s="274" t="s">
        <v>195</v>
      </c>
      <c r="R9" s="274" t="s">
        <v>195</v>
      </c>
      <c r="S9" s="274" t="s">
        <v>195</v>
      </c>
      <c r="T9" s="274">
        <f t="shared" si="0"/>
        <v>3510</v>
      </c>
    </row>
    <row r="10" spans="1:20" ht="18.75">
      <c r="A10" s="278">
        <v>210300</v>
      </c>
      <c r="B10" s="274">
        <v>3510</v>
      </c>
      <c r="C10" s="274" t="s">
        <v>195</v>
      </c>
      <c r="D10" s="274" t="s">
        <v>195</v>
      </c>
      <c r="E10" s="274" t="s">
        <v>195</v>
      </c>
      <c r="F10" s="274" t="s">
        <v>195</v>
      </c>
      <c r="G10" s="274" t="s">
        <v>195</v>
      </c>
      <c r="H10" s="274" t="s">
        <v>195</v>
      </c>
      <c r="I10" s="274" t="s">
        <v>195</v>
      </c>
      <c r="J10" s="274" t="s">
        <v>195</v>
      </c>
      <c r="K10" s="274" t="s">
        <v>167</v>
      </c>
      <c r="L10" s="274" t="s">
        <v>195</v>
      </c>
      <c r="M10" s="274" t="s">
        <v>195</v>
      </c>
      <c r="N10" s="274" t="s">
        <v>195</v>
      </c>
      <c r="O10" s="274" t="s">
        <v>195</v>
      </c>
      <c r="P10" s="274" t="s">
        <v>195</v>
      </c>
      <c r="Q10" s="274" t="s">
        <v>195</v>
      </c>
      <c r="R10" s="274" t="s">
        <v>195</v>
      </c>
      <c r="S10" s="274" t="s">
        <v>195</v>
      </c>
      <c r="T10" s="274">
        <f t="shared" si="0"/>
        <v>3510</v>
      </c>
    </row>
    <row r="11" spans="1:20" ht="18.75">
      <c r="A11" s="278">
        <v>210400</v>
      </c>
      <c r="B11" s="274">
        <v>7200</v>
      </c>
      <c r="C11" s="274" t="s">
        <v>195</v>
      </c>
      <c r="D11" s="274" t="s">
        <v>195</v>
      </c>
      <c r="E11" s="274" t="s">
        <v>195</v>
      </c>
      <c r="F11" s="274" t="s">
        <v>195</v>
      </c>
      <c r="G11" s="274" t="s">
        <v>195</v>
      </c>
      <c r="H11" s="274" t="s">
        <v>195</v>
      </c>
      <c r="I11" s="274" t="s">
        <v>195</v>
      </c>
      <c r="J11" s="274" t="s">
        <v>195</v>
      </c>
      <c r="K11" s="274" t="s">
        <v>195</v>
      </c>
      <c r="L11" s="274" t="s">
        <v>195</v>
      </c>
      <c r="M11" s="274" t="s">
        <v>195</v>
      </c>
      <c r="N11" s="274" t="s">
        <v>195</v>
      </c>
      <c r="O11" s="274" t="s">
        <v>195</v>
      </c>
      <c r="P11" s="274" t="s">
        <v>195</v>
      </c>
      <c r="Q11" s="274" t="s">
        <v>195</v>
      </c>
      <c r="R11" s="274" t="s">
        <v>195</v>
      </c>
      <c r="S11" s="274" t="s">
        <v>195</v>
      </c>
      <c r="T11" s="274">
        <f t="shared" si="0"/>
        <v>7200</v>
      </c>
    </row>
    <row r="12" spans="1:20" ht="18.75">
      <c r="A12" s="278">
        <v>210600</v>
      </c>
      <c r="B12" s="274">
        <v>178568</v>
      </c>
      <c r="C12" s="274" t="s">
        <v>195</v>
      </c>
      <c r="D12" s="274" t="s">
        <v>195</v>
      </c>
      <c r="E12" s="274" t="s">
        <v>195</v>
      </c>
      <c r="F12" s="274" t="s">
        <v>195</v>
      </c>
      <c r="G12" s="274" t="s">
        <v>195</v>
      </c>
      <c r="H12" s="274" t="s">
        <v>195</v>
      </c>
      <c r="I12" s="274" t="s">
        <v>195</v>
      </c>
      <c r="J12" s="274" t="s">
        <v>195</v>
      </c>
      <c r="K12" s="274" t="s">
        <v>195</v>
      </c>
      <c r="L12" s="274" t="s">
        <v>195</v>
      </c>
      <c r="M12" s="274" t="s">
        <v>195</v>
      </c>
      <c r="N12" s="274" t="s">
        <v>195</v>
      </c>
      <c r="O12" s="274" t="s">
        <v>195</v>
      </c>
      <c r="P12" s="274" t="s">
        <v>195</v>
      </c>
      <c r="Q12" s="274" t="s">
        <v>195</v>
      </c>
      <c r="R12" s="274" t="s">
        <v>195</v>
      </c>
      <c r="S12" s="274" t="s">
        <v>195</v>
      </c>
      <c r="T12" s="274">
        <f t="shared" si="0"/>
        <v>178568</v>
      </c>
    </row>
    <row r="13" spans="1:20" ht="18.75">
      <c r="A13" s="278" t="s">
        <v>286</v>
      </c>
      <c r="B13" s="274">
        <f>SUM(B8:B12)</f>
        <v>235628</v>
      </c>
      <c r="C13" s="274" t="s">
        <v>167</v>
      </c>
      <c r="D13" s="274" t="s">
        <v>195</v>
      </c>
      <c r="E13" s="274" t="s">
        <v>195</v>
      </c>
      <c r="F13" s="274" t="s">
        <v>195</v>
      </c>
      <c r="G13" s="274" t="s">
        <v>195</v>
      </c>
      <c r="H13" s="274" t="s">
        <v>195</v>
      </c>
      <c r="I13" s="274" t="s">
        <v>195</v>
      </c>
      <c r="J13" s="274" t="s">
        <v>195</v>
      </c>
      <c r="K13" s="274" t="s">
        <v>167</v>
      </c>
      <c r="L13" s="274" t="s">
        <v>195</v>
      </c>
      <c r="M13" s="274" t="s">
        <v>195</v>
      </c>
      <c r="N13" s="274" t="s">
        <v>195</v>
      </c>
      <c r="O13" s="274" t="s">
        <v>195</v>
      </c>
      <c r="P13" s="274" t="s">
        <v>195</v>
      </c>
      <c r="Q13" s="274" t="s">
        <v>195</v>
      </c>
      <c r="R13" s="274" t="s">
        <v>195</v>
      </c>
      <c r="S13" s="274" t="s">
        <v>195</v>
      </c>
      <c r="T13" s="274">
        <f>SUM(B13:S13)</f>
        <v>235628</v>
      </c>
    </row>
    <row r="14" spans="1:20" ht="21.75" customHeight="1" thickBot="1">
      <c r="A14" s="284" t="s">
        <v>139</v>
      </c>
      <c r="B14" s="281">
        <v>2909288</v>
      </c>
      <c r="C14" s="281" t="s">
        <v>167</v>
      </c>
      <c r="D14" s="281" t="s">
        <v>195</v>
      </c>
      <c r="E14" s="281" t="s">
        <v>195</v>
      </c>
      <c r="F14" s="281" t="s">
        <v>195</v>
      </c>
      <c r="G14" s="281" t="s">
        <v>195</v>
      </c>
      <c r="H14" s="281" t="s">
        <v>195</v>
      </c>
      <c r="I14" s="281" t="s">
        <v>195</v>
      </c>
      <c r="J14" s="281" t="s">
        <v>195</v>
      </c>
      <c r="K14" s="281" t="s">
        <v>167</v>
      </c>
      <c r="L14" s="281" t="s">
        <v>195</v>
      </c>
      <c r="M14" s="281" t="s">
        <v>195</v>
      </c>
      <c r="N14" s="281" t="s">
        <v>195</v>
      </c>
      <c r="O14" s="281" t="s">
        <v>195</v>
      </c>
      <c r="P14" s="281" t="s">
        <v>195</v>
      </c>
      <c r="Q14" s="281" t="s">
        <v>195</v>
      </c>
      <c r="R14" s="281" t="s">
        <v>195</v>
      </c>
      <c r="S14" s="281" t="s">
        <v>195</v>
      </c>
      <c r="T14" s="274">
        <f t="shared" si="0"/>
        <v>2909288</v>
      </c>
    </row>
    <row r="15" spans="1:20" ht="19.5" thickTop="1">
      <c r="A15" s="282">
        <v>522000</v>
      </c>
      <c r="B15" s="283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</row>
    <row r="16" spans="1:20" ht="18.75">
      <c r="A16" s="278">
        <v>220100</v>
      </c>
      <c r="B16" s="274">
        <v>151250</v>
      </c>
      <c r="C16" s="274">
        <v>106150</v>
      </c>
      <c r="D16" s="274" t="s">
        <v>195</v>
      </c>
      <c r="E16" s="274" t="s">
        <v>195</v>
      </c>
      <c r="F16" s="274" t="s">
        <v>195</v>
      </c>
      <c r="G16" s="274" t="s">
        <v>195</v>
      </c>
      <c r="H16" s="274" t="s">
        <v>195</v>
      </c>
      <c r="I16" s="274" t="s">
        <v>195</v>
      </c>
      <c r="J16" s="274" t="s">
        <v>195</v>
      </c>
      <c r="K16" s="274">
        <v>45480</v>
      </c>
      <c r="L16" s="274" t="s">
        <v>195</v>
      </c>
      <c r="M16" s="274" t="s">
        <v>195</v>
      </c>
      <c r="N16" s="274" t="s">
        <v>195</v>
      </c>
      <c r="O16" s="274" t="s">
        <v>195</v>
      </c>
      <c r="P16" s="274" t="s">
        <v>195</v>
      </c>
      <c r="Q16" s="274" t="s">
        <v>195</v>
      </c>
      <c r="R16" s="274" t="s">
        <v>195</v>
      </c>
      <c r="S16" s="274" t="s">
        <v>195</v>
      </c>
      <c r="T16" s="274">
        <f>SUM(B16:S16)</f>
        <v>302880</v>
      </c>
    </row>
    <row r="17" spans="1:20" ht="18.75">
      <c r="A17" s="278">
        <v>220200</v>
      </c>
      <c r="B17" s="274">
        <v>7000</v>
      </c>
      <c r="C17" s="274" t="s">
        <v>195</v>
      </c>
      <c r="D17" s="274" t="s">
        <v>336</v>
      </c>
      <c r="E17" s="274" t="s">
        <v>195</v>
      </c>
      <c r="F17" s="274" t="s">
        <v>195</v>
      </c>
      <c r="G17" s="274" t="s">
        <v>195</v>
      </c>
      <c r="H17" s="274" t="s">
        <v>195</v>
      </c>
      <c r="I17" s="274" t="s">
        <v>195</v>
      </c>
      <c r="J17" s="274" t="s">
        <v>195</v>
      </c>
      <c r="K17" s="274" t="s">
        <v>195</v>
      </c>
      <c r="L17" s="274" t="s">
        <v>195</v>
      </c>
      <c r="M17" s="274" t="s">
        <v>195</v>
      </c>
      <c r="N17" s="274" t="s">
        <v>195</v>
      </c>
      <c r="O17" s="274" t="s">
        <v>195</v>
      </c>
      <c r="P17" s="274" t="s">
        <v>195</v>
      </c>
      <c r="Q17" s="274" t="s">
        <v>195</v>
      </c>
      <c r="R17" s="274" t="s">
        <v>195</v>
      </c>
      <c r="S17" s="274" t="s">
        <v>195</v>
      </c>
      <c r="T17" s="274">
        <f aca="true" t="shared" si="1" ref="T17:T24">SUM(B17:S17)</f>
        <v>7000</v>
      </c>
    </row>
    <row r="18" spans="1:20" ht="18.75">
      <c r="A18" s="278">
        <v>220300</v>
      </c>
      <c r="B18" s="274">
        <v>10500</v>
      </c>
      <c r="C18" s="274">
        <v>3500</v>
      </c>
      <c r="D18" s="274" t="s">
        <v>195</v>
      </c>
      <c r="E18" s="274" t="s">
        <v>195</v>
      </c>
      <c r="F18" s="274" t="s">
        <v>195</v>
      </c>
      <c r="G18" s="274" t="s">
        <v>195</v>
      </c>
      <c r="H18" s="274" t="s">
        <v>195</v>
      </c>
      <c r="I18" s="274" t="s">
        <v>195</v>
      </c>
      <c r="J18" s="274" t="s">
        <v>195</v>
      </c>
      <c r="K18" s="274">
        <v>3500</v>
      </c>
      <c r="L18" s="274" t="s">
        <v>195</v>
      </c>
      <c r="M18" s="274" t="s">
        <v>195</v>
      </c>
      <c r="N18" s="274" t="s">
        <v>195</v>
      </c>
      <c r="O18" s="274" t="s">
        <v>195</v>
      </c>
      <c r="P18" s="274" t="s">
        <v>195</v>
      </c>
      <c r="Q18" s="274" t="s">
        <v>195</v>
      </c>
      <c r="R18" s="274" t="s">
        <v>195</v>
      </c>
      <c r="S18" s="274" t="s">
        <v>195</v>
      </c>
      <c r="T18" s="274">
        <f t="shared" si="1"/>
        <v>17500</v>
      </c>
    </row>
    <row r="19" spans="1:20" ht="18.75">
      <c r="A19" s="278">
        <v>220400</v>
      </c>
      <c r="B19" s="274">
        <v>17570</v>
      </c>
      <c r="C19" s="274">
        <v>15140</v>
      </c>
      <c r="D19" s="274" t="s">
        <v>195</v>
      </c>
      <c r="E19" s="274" t="s">
        <v>195</v>
      </c>
      <c r="F19" s="274" t="s">
        <v>195</v>
      </c>
      <c r="G19" s="274" t="s">
        <v>195</v>
      </c>
      <c r="H19" s="274" t="s">
        <v>195</v>
      </c>
      <c r="I19" s="274" t="s">
        <v>195</v>
      </c>
      <c r="J19" s="274" t="s">
        <v>195</v>
      </c>
      <c r="K19" s="274" t="s">
        <v>195</v>
      </c>
      <c r="L19" s="274" t="s">
        <v>195</v>
      </c>
      <c r="M19" s="274" t="s">
        <v>195</v>
      </c>
      <c r="N19" s="274" t="s">
        <v>195</v>
      </c>
      <c r="O19" s="274" t="s">
        <v>195</v>
      </c>
      <c r="P19" s="274" t="s">
        <v>195</v>
      </c>
      <c r="Q19" s="274" t="s">
        <v>195</v>
      </c>
      <c r="R19" s="274" t="s">
        <v>195</v>
      </c>
      <c r="S19" s="274" t="s">
        <v>195</v>
      </c>
      <c r="T19" s="274">
        <f t="shared" si="1"/>
        <v>32710</v>
      </c>
    </row>
    <row r="20" spans="1:20" ht="18.75">
      <c r="A20" s="273">
        <v>220500</v>
      </c>
      <c r="B20" s="269" t="s">
        <v>195</v>
      </c>
      <c r="C20" s="269" t="s">
        <v>195</v>
      </c>
      <c r="D20" s="269" t="s">
        <v>195</v>
      </c>
      <c r="E20" s="269" t="s">
        <v>195</v>
      </c>
      <c r="F20" s="269" t="s">
        <v>195</v>
      </c>
      <c r="G20" s="269" t="s">
        <v>195</v>
      </c>
      <c r="H20" s="269" t="s">
        <v>195</v>
      </c>
      <c r="I20" s="269" t="s">
        <v>195</v>
      </c>
      <c r="J20" s="269" t="s">
        <v>195</v>
      </c>
      <c r="K20" s="269" t="s">
        <v>195</v>
      </c>
      <c r="L20" s="269" t="s">
        <v>195</v>
      </c>
      <c r="M20" s="269" t="s">
        <v>195</v>
      </c>
      <c r="N20" s="269" t="s">
        <v>195</v>
      </c>
      <c r="O20" s="269" t="s">
        <v>195</v>
      </c>
      <c r="P20" s="269" t="s">
        <v>195</v>
      </c>
      <c r="Q20" s="269" t="s">
        <v>195</v>
      </c>
      <c r="R20" s="269" t="s">
        <v>195</v>
      </c>
      <c r="S20" s="269" t="s">
        <v>195</v>
      </c>
      <c r="T20" s="274">
        <f t="shared" si="1"/>
        <v>0</v>
      </c>
    </row>
    <row r="21" spans="1:20" ht="18.75">
      <c r="A21" s="278">
        <v>220600</v>
      </c>
      <c r="B21" s="274">
        <v>43570</v>
      </c>
      <c r="C21" s="274">
        <v>15540</v>
      </c>
      <c r="D21" s="274" t="s">
        <v>195</v>
      </c>
      <c r="E21" s="274" t="s">
        <v>195</v>
      </c>
      <c r="F21" s="274" t="s">
        <v>195</v>
      </c>
      <c r="G21" s="274" t="s">
        <v>195</v>
      </c>
      <c r="H21" s="274" t="s">
        <v>195</v>
      </c>
      <c r="I21" s="274" t="s">
        <v>195</v>
      </c>
      <c r="J21" s="274" t="s">
        <v>195</v>
      </c>
      <c r="K21" s="274">
        <v>26960</v>
      </c>
      <c r="L21" s="274" t="s">
        <v>195</v>
      </c>
      <c r="M21" s="274" t="s">
        <v>195</v>
      </c>
      <c r="N21" s="274" t="s">
        <v>195</v>
      </c>
      <c r="O21" s="274" t="s">
        <v>195</v>
      </c>
      <c r="P21" s="274" t="s">
        <v>195</v>
      </c>
      <c r="Q21" s="274" t="s">
        <v>195</v>
      </c>
      <c r="R21" s="274" t="s">
        <v>195</v>
      </c>
      <c r="S21" s="274" t="s">
        <v>195</v>
      </c>
      <c r="T21" s="274">
        <f t="shared" si="1"/>
        <v>86070</v>
      </c>
    </row>
    <row r="22" spans="1:20" ht="18.75">
      <c r="A22" s="278">
        <v>220700</v>
      </c>
      <c r="B22" s="274">
        <v>5000</v>
      </c>
      <c r="C22" s="274" t="s">
        <v>195</v>
      </c>
      <c r="D22" s="274" t="s">
        <v>195</v>
      </c>
      <c r="E22" s="274" t="s">
        <v>195</v>
      </c>
      <c r="F22" s="274" t="s">
        <v>195</v>
      </c>
      <c r="G22" s="274" t="s">
        <v>195</v>
      </c>
      <c r="H22" s="274" t="s">
        <v>195</v>
      </c>
      <c r="I22" s="274" t="s">
        <v>195</v>
      </c>
      <c r="J22" s="274" t="s">
        <v>195</v>
      </c>
      <c r="K22" s="274">
        <v>1865</v>
      </c>
      <c r="L22" s="274" t="s">
        <v>195</v>
      </c>
      <c r="M22" s="274" t="s">
        <v>195</v>
      </c>
      <c r="N22" s="274" t="s">
        <v>195</v>
      </c>
      <c r="O22" s="274" t="s">
        <v>195</v>
      </c>
      <c r="P22" s="274" t="s">
        <v>195</v>
      </c>
      <c r="Q22" s="274" t="s">
        <v>195</v>
      </c>
      <c r="R22" s="274" t="s">
        <v>195</v>
      </c>
      <c r="S22" s="274" t="s">
        <v>195</v>
      </c>
      <c r="T22" s="274">
        <f t="shared" si="1"/>
        <v>6865</v>
      </c>
    </row>
    <row r="23" spans="1:20" ht="18.75">
      <c r="A23" s="278" t="s">
        <v>286</v>
      </c>
      <c r="B23" s="274">
        <f>SUM(B16:B22)</f>
        <v>234890</v>
      </c>
      <c r="C23" s="274">
        <f>SUM(C16:C22)</f>
        <v>140330</v>
      </c>
      <c r="D23" s="274" t="s">
        <v>195</v>
      </c>
      <c r="E23" s="274" t="s">
        <v>195</v>
      </c>
      <c r="F23" s="274" t="s">
        <v>195</v>
      </c>
      <c r="G23" s="274" t="s">
        <v>195</v>
      </c>
      <c r="H23" s="274" t="s">
        <v>195</v>
      </c>
      <c r="I23" s="274" t="s">
        <v>195</v>
      </c>
      <c r="J23" s="274" t="s">
        <v>195</v>
      </c>
      <c r="K23" s="274">
        <f>SUM(K16:K22)</f>
        <v>77805</v>
      </c>
      <c r="L23" s="274" t="s">
        <v>195</v>
      </c>
      <c r="M23" s="274" t="s">
        <v>195</v>
      </c>
      <c r="N23" s="274" t="s">
        <v>195</v>
      </c>
      <c r="O23" s="274" t="s">
        <v>195</v>
      </c>
      <c r="P23" s="274" t="s">
        <v>195</v>
      </c>
      <c r="Q23" s="274" t="s">
        <v>195</v>
      </c>
      <c r="R23" s="274" t="s">
        <v>195</v>
      </c>
      <c r="S23" s="274" t="s">
        <v>195</v>
      </c>
      <c r="T23" s="274">
        <f>SUM(B23:S23)</f>
        <v>453025</v>
      </c>
    </row>
    <row r="24" spans="1:20" ht="21.75" customHeight="1" thickBot="1">
      <c r="A24" s="284" t="s">
        <v>139</v>
      </c>
      <c r="B24" s="281">
        <v>2849798.65</v>
      </c>
      <c r="C24" s="281">
        <v>1715339</v>
      </c>
      <c r="D24" s="281" t="s">
        <v>195</v>
      </c>
      <c r="E24" s="281" t="s">
        <v>195</v>
      </c>
      <c r="F24" s="281" t="s">
        <v>195</v>
      </c>
      <c r="G24" s="281" t="s">
        <v>195</v>
      </c>
      <c r="H24" s="281" t="s">
        <v>195</v>
      </c>
      <c r="I24" s="281" t="s">
        <v>195</v>
      </c>
      <c r="J24" s="281" t="s">
        <v>195</v>
      </c>
      <c r="K24" s="281">
        <v>947929</v>
      </c>
      <c r="L24" s="281" t="s">
        <v>195</v>
      </c>
      <c r="M24" s="281" t="s">
        <v>195</v>
      </c>
      <c r="N24" s="281" t="s">
        <v>195</v>
      </c>
      <c r="O24" s="281" t="s">
        <v>195</v>
      </c>
      <c r="P24" s="281" t="s">
        <v>195</v>
      </c>
      <c r="Q24" s="281" t="s">
        <v>195</v>
      </c>
      <c r="R24" s="281" t="s">
        <v>195</v>
      </c>
      <c r="S24" s="281" t="s">
        <v>195</v>
      </c>
      <c r="T24" s="274">
        <f t="shared" si="1"/>
        <v>5513066.65</v>
      </c>
    </row>
    <row r="25" spans="1:20" ht="19.5" thickTop="1">
      <c r="A25" s="106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</row>
    <row r="26" spans="1:20" ht="18.75">
      <c r="A26" s="106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1:20" ht="18.75">
      <c r="A27" s="106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</row>
    <row r="28" spans="1:20" ht="18.75">
      <c r="A28" s="106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</row>
    <row r="29" spans="1:20" ht="25.5" customHeight="1">
      <c r="A29" s="501" t="s">
        <v>263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</row>
    <row r="30" spans="1:20" ht="23.25" customHeight="1">
      <c r="A30" s="502" t="s">
        <v>287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</row>
    <row r="31" spans="1:20" ht="21.75" customHeight="1">
      <c r="A31" s="502" t="s">
        <v>361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</row>
    <row r="32" spans="1:20" ht="21">
      <c r="A32" s="115"/>
      <c r="B32" s="290"/>
      <c r="C32" s="290"/>
      <c r="D32" s="290"/>
      <c r="E32" s="290"/>
      <c r="F32" s="290"/>
      <c r="G32" s="290"/>
      <c r="H32" s="290"/>
      <c r="I32" s="291"/>
      <c r="J32" s="503"/>
      <c r="K32" s="503"/>
      <c r="L32" s="290"/>
      <c r="M32" s="290"/>
      <c r="N32" s="290"/>
      <c r="O32" s="290"/>
      <c r="P32" s="290"/>
      <c r="Q32" s="290"/>
      <c r="R32" s="290"/>
      <c r="S32" s="290"/>
      <c r="T32" s="290"/>
    </row>
    <row r="33" spans="1:20" ht="18.75">
      <c r="A33" s="268" t="s">
        <v>265</v>
      </c>
      <c r="B33" s="504" t="s">
        <v>266</v>
      </c>
      <c r="C33" s="505"/>
      <c r="D33" s="506" t="s">
        <v>198</v>
      </c>
      <c r="E33" s="507"/>
      <c r="F33" s="506" t="s">
        <v>199</v>
      </c>
      <c r="G33" s="507"/>
      <c r="H33" s="506" t="s">
        <v>200</v>
      </c>
      <c r="I33" s="507"/>
      <c r="J33" s="269" t="s">
        <v>201</v>
      </c>
      <c r="K33" s="505" t="s">
        <v>202</v>
      </c>
      <c r="L33" s="505"/>
      <c r="M33" s="497">
        <v>250</v>
      </c>
      <c r="N33" s="498"/>
      <c r="O33" s="505" t="s">
        <v>204</v>
      </c>
      <c r="P33" s="505"/>
      <c r="Q33" s="497" t="s">
        <v>205</v>
      </c>
      <c r="R33" s="498"/>
      <c r="S33" s="269" t="s">
        <v>206</v>
      </c>
      <c r="T33" s="499" t="s">
        <v>52</v>
      </c>
    </row>
    <row r="34" spans="1:20" ht="47.25">
      <c r="A34" s="273" t="s">
        <v>267</v>
      </c>
      <c r="B34" s="274" t="s">
        <v>268</v>
      </c>
      <c r="C34" s="274" t="s">
        <v>269</v>
      </c>
      <c r="D34" s="275" t="s">
        <v>270</v>
      </c>
      <c r="E34" s="275" t="s">
        <v>271</v>
      </c>
      <c r="F34" s="275" t="s">
        <v>272</v>
      </c>
      <c r="G34" s="275" t="s">
        <v>273</v>
      </c>
      <c r="H34" s="275" t="s">
        <v>274</v>
      </c>
      <c r="I34" s="275" t="s">
        <v>275</v>
      </c>
      <c r="J34" s="274" t="s">
        <v>276</v>
      </c>
      <c r="K34" s="274" t="s">
        <v>277</v>
      </c>
      <c r="L34" s="274" t="s">
        <v>278</v>
      </c>
      <c r="M34" s="274" t="s">
        <v>279</v>
      </c>
      <c r="N34" s="274" t="s">
        <v>280</v>
      </c>
      <c r="O34" s="274" t="s">
        <v>281</v>
      </c>
      <c r="P34" s="274" t="s">
        <v>282</v>
      </c>
      <c r="Q34" s="274" t="s">
        <v>283</v>
      </c>
      <c r="R34" s="275" t="s">
        <v>284</v>
      </c>
      <c r="S34" s="274" t="s">
        <v>285</v>
      </c>
      <c r="T34" s="500"/>
    </row>
    <row r="35" spans="1:20" ht="18.75">
      <c r="A35" s="277">
        <v>521000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</row>
    <row r="36" spans="1:20" ht="18.75">
      <c r="A36" s="278">
        <v>210100</v>
      </c>
      <c r="B36" s="274" t="s">
        <v>167</v>
      </c>
      <c r="C36" s="274" t="s">
        <v>195</v>
      </c>
      <c r="D36" s="274" t="s">
        <v>195</v>
      </c>
      <c r="E36" s="274" t="s">
        <v>195</v>
      </c>
      <c r="F36" s="274" t="s">
        <v>195</v>
      </c>
      <c r="G36" s="274" t="s">
        <v>195</v>
      </c>
      <c r="H36" s="274" t="s">
        <v>195</v>
      </c>
      <c r="I36" s="274" t="s">
        <v>195</v>
      </c>
      <c r="J36" s="274" t="s">
        <v>195</v>
      </c>
      <c r="K36" s="274" t="s">
        <v>195</v>
      </c>
      <c r="L36" s="274" t="s">
        <v>195</v>
      </c>
      <c r="M36" s="274" t="s">
        <v>195</v>
      </c>
      <c r="N36" s="274" t="s">
        <v>195</v>
      </c>
      <c r="O36" s="274" t="s">
        <v>195</v>
      </c>
      <c r="P36" s="274" t="s">
        <v>195</v>
      </c>
      <c r="Q36" s="274" t="s">
        <v>195</v>
      </c>
      <c r="R36" s="274" t="s">
        <v>195</v>
      </c>
      <c r="S36" s="274" t="s">
        <v>195</v>
      </c>
      <c r="T36" s="274" t="s">
        <v>167</v>
      </c>
    </row>
    <row r="37" spans="1:20" ht="18.75">
      <c r="A37" s="278">
        <v>210200</v>
      </c>
      <c r="B37" s="274" t="s">
        <v>195</v>
      </c>
      <c r="C37" s="274" t="s">
        <v>195</v>
      </c>
      <c r="D37" s="274" t="s">
        <v>195</v>
      </c>
      <c r="E37" s="274" t="s">
        <v>195</v>
      </c>
      <c r="F37" s="274" t="s">
        <v>195</v>
      </c>
      <c r="G37" s="274" t="s">
        <v>195</v>
      </c>
      <c r="H37" s="274" t="s">
        <v>195</v>
      </c>
      <c r="I37" s="274" t="s">
        <v>195</v>
      </c>
      <c r="J37" s="274" t="s">
        <v>195</v>
      </c>
      <c r="K37" s="274" t="s">
        <v>167</v>
      </c>
      <c r="L37" s="274" t="s">
        <v>195</v>
      </c>
      <c r="M37" s="274" t="s">
        <v>195</v>
      </c>
      <c r="N37" s="274" t="s">
        <v>195</v>
      </c>
      <c r="O37" s="274" t="s">
        <v>195</v>
      </c>
      <c r="P37" s="274" t="s">
        <v>195</v>
      </c>
      <c r="Q37" s="274" t="s">
        <v>195</v>
      </c>
      <c r="R37" s="274" t="s">
        <v>195</v>
      </c>
      <c r="S37" s="274" t="s">
        <v>195</v>
      </c>
      <c r="T37" s="274" t="s">
        <v>167</v>
      </c>
    </row>
    <row r="38" spans="1:20" ht="18.75">
      <c r="A38" s="278">
        <v>210300</v>
      </c>
      <c r="B38" s="274" t="s">
        <v>195</v>
      </c>
      <c r="C38" s="274" t="s">
        <v>195</v>
      </c>
      <c r="D38" s="274" t="s">
        <v>195</v>
      </c>
      <c r="E38" s="274" t="s">
        <v>195</v>
      </c>
      <c r="F38" s="274" t="s">
        <v>195</v>
      </c>
      <c r="G38" s="274" t="s">
        <v>195</v>
      </c>
      <c r="H38" s="274" t="s">
        <v>195</v>
      </c>
      <c r="I38" s="274" t="s">
        <v>195</v>
      </c>
      <c r="J38" s="274" t="s">
        <v>195</v>
      </c>
      <c r="K38" s="274" t="s">
        <v>195</v>
      </c>
      <c r="L38" s="274" t="s">
        <v>195</v>
      </c>
      <c r="M38" s="274" t="s">
        <v>195</v>
      </c>
      <c r="N38" s="274" t="s">
        <v>195</v>
      </c>
      <c r="O38" s="274" t="s">
        <v>195</v>
      </c>
      <c r="P38" s="274" t="s">
        <v>195</v>
      </c>
      <c r="Q38" s="274" t="s">
        <v>195</v>
      </c>
      <c r="R38" s="274" t="s">
        <v>195</v>
      </c>
      <c r="S38" s="274" t="s">
        <v>195</v>
      </c>
      <c r="T38" s="274" t="s">
        <v>195</v>
      </c>
    </row>
    <row r="39" spans="1:20" ht="18.75">
      <c r="A39" s="278">
        <v>210400</v>
      </c>
      <c r="B39" s="274" t="s">
        <v>195</v>
      </c>
      <c r="C39" s="274" t="s">
        <v>195</v>
      </c>
      <c r="D39" s="274" t="s">
        <v>195</v>
      </c>
      <c r="E39" s="274" t="s">
        <v>195</v>
      </c>
      <c r="F39" s="274" t="s">
        <v>195</v>
      </c>
      <c r="G39" s="274" t="s">
        <v>195</v>
      </c>
      <c r="H39" s="274" t="s">
        <v>195</v>
      </c>
      <c r="I39" s="274" t="s">
        <v>195</v>
      </c>
      <c r="J39" s="274" t="s">
        <v>195</v>
      </c>
      <c r="K39" s="274" t="s">
        <v>195</v>
      </c>
      <c r="L39" s="274" t="s">
        <v>195</v>
      </c>
      <c r="M39" s="274" t="s">
        <v>195</v>
      </c>
      <c r="N39" s="274" t="s">
        <v>195</v>
      </c>
      <c r="O39" s="274" t="s">
        <v>195</v>
      </c>
      <c r="P39" s="274" t="s">
        <v>195</v>
      </c>
      <c r="Q39" s="274" t="s">
        <v>195</v>
      </c>
      <c r="R39" s="274" t="s">
        <v>195</v>
      </c>
      <c r="S39" s="274" t="s">
        <v>195</v>
      </c>
      <c r="T39" s="274" t="s">
        <v>195</v>
      </c>
    </row>
    <row r="40" spans="1:20" ht="18.75">
      <c r="A40" s="278">
        <v>210600</v>
      </c>
      <c r="B40" s="274" t="s">
        <v>195</v>
      </c>
      <c r="C40" s="274" t="s">
        <v>195</v>
      </c>
      <c r="D40" s="274" t="s">
        <v>195</v>
      </c>
      <c r="E40" s="274" t="s">
        <v>195</v>
      </c>
      <c r="F40" s="274" t="s">
        <v>195</v>
      </c>
      <c r="G40" s="274" t="s">
        <v>195</v>
      </c>
      <c r="H40" s="274" t="s">
        <v>195</v>
      </c>
      <c r="I40" s="274" t="s">
        <v>195</v>
      </c>
      <c r="J40" s="274" t="s">
        <v>195</v>
      </c>
      <c r="K40" s="274" t="s">
        <v>195</v>
      </c>
      <c r="L40" s="274" t="s">
        <v>195</v>
      </c>
      <c r="M40" s="274" t="s">
        <v>195</v>
      </c>
      <c r="N40" s="274" t="s">
        <v>195</v>
      </c>
      <c r="O40" s="274" t="s">
        <v>195</v>
      </c>
      <c r="P40" s="274" t="s">
        <v>195</v>
      </c>
      <c r="Q40" s="274" t="s">
        <v>195</v>
      </c>
      <c r="R40" s="274" t="s">
        <v>195</v>
      </c>
      <c r="S40" s="274" t="s">
        <v>195</v>
      </c>
      <c r="T40" s="274" t="s">
        <v>195</v>
      </c>
    </row>
    <row r="41" spans="1:20" ht="18.75">
      <c r="A41" s="279" t="s">
        <v>286</v>
      </c>
      <c r="B41" s="274" t="s">
        <v>167</v>
      </c>
      <c r="C41" s="274" t="s">
        <v>195</v>
      </c>
      <c r="D41" s="274" t="s">
        <v>195</v>
      </c>
      <c r="E41" s="274" t="s">
        <v>195</v>
      </c>
      <c r="F41" s="274" t="s">
        <v>195</v>
      </c>
      <c r="G41" s="274" t="s">
        <v>195</v>
      </c>
      <c r="H41" s="274" t="s">
        <v>195</v>
      </c>
      <c r="I41" s="274" t="s">
        <v>195</v>
      </c>
      <c r="J41" s="274" t="s">
        <v>195</v>
      </c>
      <c r="K41" s="274" t="s">
        <v>167</v>
      </c>
      <c r="L41" s="274" t="s">
        <v>195</v>
      </c>
      <c r="M41" s="274" t="s">
        <v>195</v>
      </c>
      <c r="N41" s="274" t="s">
        <v>195</v>
      </c>
      <c r="O41" s="274" t="s">
        <v>195</v>
      </c>
      <c r="P41" s="274" t="s">
        <v>195</v>
      </c>
      <c r="Q41" s="274" t="s">
        <v>195</v>
      </c>
      <c r="R41" s="274" t="s">
        <v>195</v>
      </c>
      <c r="S41" s="274" t="s">
        <v>195</v>
      </c>
      <c r="T41" s="274" t="s">
        <v>167</v>
      </c>
    </row>
    <row r="42" spans="1:20" ht="19.5" thickBot="1">
      <c r="A42" s="280" t="s">
        <v>139</v>
      </c>
      <c r="B42" s="281" t="s">
        <v>167</v>
      </c>
      <c r="C42" s="281" t="s">
        <v>195</v>
      </c>
      <c r="D42" s="281" t="s">
        <v>195</v>
      </c>
      <c r="E42" s="281" t="s">
        <v>195</v>
      </c>
      <c r="F42" s="281" t="s">
        <v>195</v>
      </c>
      <c r="G42" s="281" t="s">
        <v>195</v>
      </c>
      <c r="H42" s="281" t="s">
        <v>195</v>
      </c>
      <c r="I42" s="281" t="s">
        <v>195</v>
      </c>
      <c r="J42" s="281" t="s">
        <v>195</v>
      </c>
      <c r="K42" s="281" t="s">
        <v>167</v>
      </c>
      <c r="L42" s="281" t="s">
        <v>195</v>
      </c>
      <c r="M42" s="281" t="s">
        <v>195</v>
      </c>
      <c r="N42" s="281" t="s">
        <v>195</v>
      </c>
      <c r="O42" s="281" t="s">
        <v>195</v>
      </c>
      <c r="P42" s="281" t="s">
        <v>195</v>
      </c>
      <c r="Q42" s="281" t="s">
        <v>195</v>
      </c>
      <c r="R42" s="281" t="s">
        <v>195</v>
      </c>
      <c r="S42" s="281" t="s">
        <v>195</v>
      </c>
      <c r="T42" s="281" t="s">
        <v>167</v>
      </c>
    </row>
    <row r="43" spans="1:20" ht="19.5" thickTop="1">
      <c r="A43" s="282">
        <v>522000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</row>
    <row r="44" spans="1:20" ht="18.75">
      <c r="A44" s="278">
        <v>220100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195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195</v>
      </c>
      <c r="T44" s="274" t="s">
        <v>195</v>
      </c>
    </row>
    <row r="45" spans="1:20" ht="18.75">
      <c r="A45" s="278">
        <v>220200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  <c r="T45" s="274" t="s">
        <v>195</v>
      </c>
    </row>
    <row r="46" spans="1:20" ht="18.75">
      <c r="A46" s="278">
        <v>220300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  <c r="T46" s="274" t="s">
        <v>195</v>
      </c>
    </row>
    <row r="47" spans="1:20" ht="18.75">
      <c r="A47" s="278">
        <v>220400</v>
      </c>
      <c r="B47" s="274" t="s">
        <v>195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195</v>
      </c>
      <c r="K47" s="274" t="s">
        <v>195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  <c r="T47" s="274" t="s">
        <v>195</v>
      </c>
    </row>
    <row r="48" spans="1:20" ht="18.75">
      <c r="A48" s="273">
        <v>220500</v>
      </c>
      <c r="B48" s="269" t="s">
        <v>167</v>
      </c>
      <c r="C48" s="269" t="s">
        <v>167</v>
      </c>
      <c r="D48" s="269" t="s">
        <v>167</v>
      </c>
      <c r="E48" s="269" t="s">
        <v>167</v>
      </c>
      <c r="F48" s="269" t="s">
        <v>167</v>
      </c>
      <c r="G48" s="269" t="s">
        <v>167</v>
      </c>
      <c r="H48" s="269" t="s">
        <v>167</v>
      </c>
      <c r="I48" s="269" t="s">
        <v>167</v>
      </c>
      <c r="J48" s="269" t="s">
        <v>167</v>
      </c>
      <c r="K48" s="269" t="s">
        <v>167</v>
      </c>
      <c r="L48" s="269" t="s">
        <v>167</v>
      </c>
      <c r="M48" s="269" t="s">
        <v>167</v>
      </c>
      <c r="N48" s="269" t="s">
        <v>167</v>
      </c>
      <c r="O48" s="269" t="s">
        <v>167</v>
      </c>
      <c r="P48" s="269" t="s">
        <v>167</v>
      </c>
      <c r="Q48" s="269" t="s">
        <v>167</v>
      </c>
      <c r="R48" s="269" t="s">
        <v>167</v>
      </c>
      <c r="S48" s="269" t="s">
        <v>167</v>
      </c>
      <c r="T48" s="269" t="s">
        <v>167</v>
      </c>
    </row>
    <row r="49" spans="1:20" ht="18.75">
      <c r="A49" s="278">
        <v>220600</v>
      </c>
      <c r="B49" s="274" t="s">
        <v>195</v>
      </c>
      <c r="C49" s="274" t="s">
        <v>195</v>
      </c>
      <c r="D49" s="274" t="s">
        <v>195</v>
      </c>
      <c r="E49" s="274" t="s">
        <v>195</v>
      </c>
      <c r="F49" s="274" t="s">
        <v>195</v>
      </c>
      <c r="G49" s="274" t="s">
        <v>195</v>
      </c>
      <c r="H49" s="274" t="s">
        <v>195</v>
      </c>
      <c r="I49" s="274" t="s">
        <v>195</v>
      </c>
      <c r="J49" s="274" t="s">
        <v>195</v>
      </c>
      <c r="K49" s="274" t="s">
        <v>195</v>
      </c>
      <c r="L49" s="274" t="s">
        <v>195</v>
      </c>
      <c r="M49" s="274" t="s">
        <v>195</v>
      </c>
      <c r="N49" s="274" t="s">
        <v>195</v>
      </c>
      <c r="O49" s="274" t="s">
        <v>195</v>
      </c>
      <c r="P49" s="274" t="s">
        <v>195</v>
      </c>
      <c r="Q49" s="274" t="s">
        <v>195</v>
      </c>
      <c r="R49" s="274" t="s">
        <v>195</v>
      </c>
      <c r="S49" s="274" t="s">
        <v>195</v>
      </c>
      <c r="T49" s="274" t="s">
        <v>195</v>
      </c>
    </row>
    <row r="50" spans="1:20" ht="18.75">
      <c r="A50" s="278">
        <v>220700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.75">
      <c r="A51" s="278" t="s">
        <v>286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195</v>
      </c>
    </row>
    <row r="52" spans="1:20" ht="19.5" thickBot="1">
      <c r="A52" s="284" t="s">
        <v>139</v>
      </c>
      <c r="B52" s="281" t="s">
        <v>195</v>
      </c>
      <c r="C52" s="281" t="s">
        <v>195</v>
      </c>
      <c r="D52" s="281" t="s">
        <v>195</v>
      </c>
      <c r="E52" s="281" t="s">
        <v>195</v>
      </c>
      <c r="F52" s="281" t="s">
        <v>195</v>
      </c>
      <c r="G52" s="281" t="s">
        <v>195</v>
      </c>
      <c r="H52" s="281" t="s">
        <v>195</v>
      </c>
      <c r="I52" s="281" t="s">
        <v>195</v>
      </c>
      <c r="J52" s="281" t="s">
        <v>195</v>
      </c>
      <c r="K52" s="281" t="s">
        <v>195</v>
      </c>
      <c r="L52" s="281" t="s">
        <v>195</v>
      </c>
      <c r="M52" s="281" t="s">
        <v>195</v>
      </c>
      <c r="N52" s="281" t="s">
        <v>195</v>
      </c>
      <c r="O52" s="281" t="s">
        <v>195</v>
      </c>
      <c r="P52" s="281" t="s">
        <v>195</v>
      </c>
      <c r="Q52" s="281" t="s">
        <v>195</v>
      </c>
      <c r="R52" s="281" t="s">
        <v>195</v>
      </c>
      <c r="S52" s="281" t="s">
        <v>195</v>
      </c>
      <c r="T52" s="281" t="s">
        <v>195</v>
      </c>
    </row>
    <row r="53" ht="19.5" thickTop="1"/>
  </sheetData>
  <sheetProtection/>
  <mergeCells count="25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F33:G33"/>
    <mergeCell ref="H33:I33"/>
    <mergeCell ref="K33:L33"/>
    <mergeCell ref="M33:N33"/>
    <mergeCell ref="O33:P33"/>
    <mergeCell ref="K5:M5"/>
    <mergeCell ref="Q33:R33"/>
    <mergeCell ref="T33:T34"/>
    <mergeCell ref="A29:T29"/>
    <mergeCell ref="A30:T30"/>
    <mergeCell ref="A31:T31"/>
    <mergeCell ref="Q5:R5"/>
    <mergeCell ref="T5:T6"/>
    <mergeCell ref="J32:K32"/>
    <mergeCell ref="B33:C33"/>
    <mergeCell ref="D33:E33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4">
      <selection activeCell="J32" sqref="J32:K32"/>
    </sheetView>
  </sheetViews>
  <sheetFormatPr defaultColWidth="9.140625" defaultRowHeight="21.75"/>
  <cols>
    <col min="1" max="1" width="11.140625" style="81" customWidth="1"/>
    <col min="2" max="3" width="9.140625" style="81" customWidth="1"/>
    <col min="4" max="4" width="5.140625" style="81" customWidth="1"/>
    <col min="5" max="5" width="8.00390625" style="81" customWidth="1"/>
    <col min="6" max="6" width="5.140625" style="81" customWidth="1"/>
    <col min="7" max="7" width="10.00390625" style="81" bestFit="1" customWidth="1"/>
    <col min="8" max="8" width="5.57421875" style="81" customWidth="1"/>
    <col min="9" max="9" width="7.57421875" style="81" customWidth="1"/>
    <col min="10" max="10" width="9.140625" style="81" customWidth="1"/>
    <col min="11" max="11" width="8.00390625" style="81" customWidth="1"/>
    <col min="12" max="12" width="9.140625" style="81" customWidth="1"/>
    <col min="13" max="13" width="8.28125" style="81" customWidth="1"/>
    <col min="14" max="15" width="9.140625" style="81" customWidth="1"/>
    <col min="16" max="16" width="9.57421875" style="81" bestFit="1" customWidth="1"/>
    <col min="17" max="17" width="9.140625" style="81" customWidth="1"/>
    <col min="18" max="18" width="5.7109375" style="81" customWidth="1"/>
    <col min="19" max="19" width="10.00390625" style="81" customWidth="1"/>
    <col min="20" max="16384" width="9.140625" style="81" customWidth="1"/>
  </cols>
  <sheetData>
    <row r="1" spans="1:19" ht="37.5">
      <c r="A1" s="294" t="s">
        <v>265</v>
      </c>
      <c r="B1" s="512" t="s">
        <v>266</v>
      </c>
      <c r="C1" s="513"/>
      <c r="D1" s="513" t="s">
        <v>198</v>
      </c>
      <c r="E1" s="513"/>
      <c r="F1" s="511" t="s">
        <v>199</v>
      </c>
      <c r="G1" s="512"/>
      <c r="H1" s="275" t="s">
        <v>200</v>
      </c>
      <c r="I1" s="275" t="s">
        <v>201</v>
      </c>
      <c r="J1" s="511" t="s">
        <v>202</v>
      </c>
      <c r="K1" s="514"/>
      <c r="L1" s="514"/>
      <c r="M1" s="295" t="s">
        <v>203</v>
      </c>
      <c r="N1" s="511" t="s">
        <v>204</v>
      </c>
      <c r="O1" s="512"/>
      <c r="P1" s="497" t="s">
        <v>205</v>
      </c>
      <c r="Q1" s="498"/>
      <c r="R1" s="274" t="s">
        <v>206</v>
      </c>
      <c r="S1" s="509" t="s">
        <v>52</v>
      </c>
    </row>
    <row r="2" spans="1:19" ht="32.25" customHeight="1">
      <c r="A2" s="273" t="s">
        <v>288</v>
      </c>
      <c r="B2" s="275" t="s">
        <v>268</v>
      </c>
      <c r="C2" s="275" t="s">
        <v>269</v>
      </c>
      <c r="D2" s="275" t="s">
        <v>270</v>
      </c>
      <c r="E2" s="275" t="s">
        <v>271</v>
      </c>
      <c r="F2" s="270" t="s">
        <v>272</v>
      </c>
      <c r="G2" s="270" t="s">
        <v>273</v>
      </c>
      <c r="H2" s="275" t="s">
        <v>275</v>
      </c>
      <c r="I2" s="275" t="s">
        <v>276</v>
      </c>
      <c r="J2" s="275" t="s">
        <v>277</v>
      </c>
      <c r="K2" s="275" t="s">
        <v>278</v>
      </c>
      <c r="L2" s="275" t="s">
        <v>314</v>
      </c>
      <c r="M2" s="274" t="s">
        <v>280</v>
      </c>
      <c r="N2" s="275" t="s">
        <v>281</v>
      </c>
      <c r="O2" s="275" t="s">
        <v>282</v>
      </c>
      <c r="P2" s="274" t="s">
        <v>283</v>
      </c>
      <c r="Q2" s="275" t="s">
        <v>284</v>
      </c>
      <c r="R2" s="274" t="s">
        <v>285</v>
      </c>
      <c r="S2" s="510"/>
    </row>
    <row r="3" spans="1:19" ht="18" customHeight="1">
      <c r="A3" s="277">
        <v>531000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4"/>
      <c r="S3" s="278"/>
    </row>
    <row r="4" spans="1:19" ht="18" customHeight="1">
      <c r="A4" s="278">
        <v>310100</v>
      </c>
      <c r="B4" s="274">
        <v>450000</v>
      </c>
      <c r="C4" s="278" t="s">
        <v>195</v>
      </c>
      <c r="D4" s="278" t="s">
        <v>195</v>
      </c>
      <c r="E4" s="278" t="s">
        <v>195</v>
      </c>
      <c r="F4" s="278" t="s">
        <v>195</v>
      </c>
      <c r="G4" s="278" t="s">
        <v>195</v>
      </c>
      <c r="H4" s="278" t="s">
        <v>195</v>
      </c>
      <c r="I4" s="278" t="s">
        <v>195</v>
      </c>
      <c r="J4" s="296">
        <v>38500</v>
      </c>
      <c r="K4" s="278" t="s">
        <v>195</v>
      </c>
      <c r="L4" s="278" t="s">
        <v>195</v>
      </c>
      <c r="M4" s="278" t="s">
        <v>195</v>
      </c>
      <c r="N4" s="278" t="s">
        <v>195</v>
      </c>
      <c r="O4" s="278" t="s">
        <v>195</v>
      </c>
      <c r="P4" s="278" t="s">
        <v>195</v>
      </c>
      <c r="Q4" s="278" t="s">
        <v>195</v>
      </c>
      <c r="R4" s="278" t="s">
        <v>195</v>
      </c>
      <c r="S4" s="274">
        <f aca="true" t="shared" si="0" ref="S4:S10">SUM(B4:R4)</f>
        <v>488500</v>
      </c>
    </row>
    <row r="5" spans="1:19" ht="18" customHeight="1">
      <c r="A5" s="278">
        <v>310200</v>
      </c>
      <c r="B5" s="274" t="s">
        <v>195</v>
      </c>
      <c r="C5" s="297" t="s">
        <v>167</v>
      </c>
      <c r="D5" s="297" t="s">
        <v>167</v>
      </c>
      <c r="E5" s="297" t="s">
        <v>167</v>
      </c>
      <c r="F5" s="297" t="s">
        <v>167</v>
      </c>
      <c r="G5" s="297" t="s">
        <v>167</v>
      </c>
      <c r="H5" s="297" t="s">
        <v>167</v>
      </c>
      <c r="I5" s="297" t="s">
        <v>167</v>
      </c>
      <c r="J5" s="297" t="s">
        <v>167</v>
      </c>
      <c r="K5" s="297" t="s">
        <v>167</v>
      </c>
      <c r="L5" s="297" t="s">
        <v>167</v>
      </c>
      <c r="M5" s="297" t="s">
        <v>167</v>
      </c>
      <c r="N5" s="297" t="s">
        <v>167</v>
      </c>
      <c r="O5" s="278" t="s">
        <v>195</v>
      </c>
      <c r="P5" s="278" t="s">
        <v>195</v>
      </c>
      <c r="Q5" s="278" t="s">
        <v>195</v>
      </c>
      <c r="R5" s="274" t="s">
        <v>195</v>
      </c>
      <c r="S5" s="274">
        <f t="shared" si="0"/>
        <v>0</v>
      </c>
    </row>
    <row r="6" spans="1:19" ht="18" customHeight="1">
      <c r="A6" s="278">
        <v>310300</v>
      </c>
      <c r="B6" s="274" t="s">
        <v>195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97" t="s">
        <v>167</v>
      </c>
      <c r="N6" s="278" t="s">
        <v>195</v>
      </c>
      <c r="O6" s="278" t="s">
        <v>195</v>
      </c>
      <c r="P6" s="278" t="s">
        <v>195</v>
      </c>
      <c r="Q6" s="278" t="s">
        <v>195</v>
      </c>
      <c r="R6" s="274" t="s">
        <v>195</v>
      </c>
      <c r="S6" s="274">
        <f t="shared" si="0"/>
        <v>0</v>
      </c>
    </row>
    <row r="7" spans="1:19" ht="18" customHeight="1">
      <c r="A7" s="278">
        <v>310400</v>
      </c>
      <c r="B7" s="274">
        <v>6500</v>
      </c>
      <c r="C7" s="274">
        <v>4950</v>
      </c>
      <c r="D7" s="274" t="s">
        <v>167</v>
      </c>
      <c r="E7" s="274" t="s">
        <v>167</v>
      </c>
      <c r="F7" s="274" t="s">
        <v>167</v>
      </c>
      <c r="G7" s="274" t="s">
        <v>167</v>
      </c>
      <c r="H7" s="274" t="s">
        <v>167</v>
      </c>
      <c r="I7" s="274" t="s">
        <v>167</v>
      </c>
      <c r="J7" s="274">
        <v>1950</v>
      </c>
      <c r="K7" s="278" t="s">
        <v>195</v>
      </c>
      <c r="L7" s="278" t="s">
        <v>195</v>
      </c>
      <c r="M7" s="297" t="s">
        <v>167</v>
      </c>
      <c r="N7" s="278" t="s">
        <v>195</v>
      </c>
      <c r="O7" s="278" t="s">
        <v>195</v>
      </c>
      <c r="P7" s="278" t="s">
        <v>195</v>
      </c>
      <c r="Q7" s="278" t="s">
        <v>195</v>
      </c>
      <c r="R7" s="274" t="s">
        <v>195</v>
      </c>
      <c r="S7" s="274">
        <f t="shared" si="0"/>
        <v>13400</v>
      </c>
    </row>
    <row r="8" spans="1:19" ht="18" customHeight="1">
      <c r="A8" s="278">
        <v>310500</v>
      </c>
      <c r="B8" s="274" t="s">
        <v>195</v>
      </c>
      <c r="C8" s="274">
        <v>14150</v>
      </c>
      <c r="D8" s="274" t="s">
        <v>195</v>
      </c>
      <c r="E8" s="274" t="s">
        <v>195</v>
      </c>
      <c r="F8" s="274" t="s">
        <v>195</v>
      </c>
      <c r="G8" s="274" t="s">
        <v>195</v>
      </c>
      <c r="H8" s="274" t="s">
        <v>195</v>
      </c>
      <c r="I8" s="278" t="s">
        <v>195</v>
      </c>
      <c r="J8" s="274" t="s">
        <v>195</v>
      </c>
      <c r="K8" s="278" t="s">
        <v>195</v>
      </c>
      <c r="L8" s="278" t="s">
        <v>195</v>
      </c>
      <c r="M8" s="297" t="s">
        <v>167</v>
      </c>
      <c r="N8" s="278" t="s">
        <v>195</v>
      </c>
      <c r="O8" s="278" t="s">
        <v>195</v>
      </c>
      <c r="P8" s="278" t="s">
        <v>195</v>
      </c>
      <c r="Q8" s="278" t="s">
        <v>195</v>
      </c>
      <c r="R8" s="298" t="s">
        <v>195</v>
      </c>
      <c r="S8" s="274">
        <f t="shared" si="0"/>
        <v>14150</v>
      </c>
    </row>
    <row r="9" spans="1:19" ht="18" customHeight="1">
      <c r="A9" s="278" t="s">
        <v>286</v>
      </c>
      <c r="B9" s="274">
        <f>SUM(B4:B8)</f>
        <v>456500</v>
      </c>
      <c r="C9" s="274">
        <f>SUM(C4:C8)</f>
        <v>19100</v>
      </c>
      <c r="D9" s="274" t="s">
        <v>195</v>
      </c>
      <c r="E9" s="274" t="s">
        <v>195</v>
      </c>
      <c r="F9" s="274" t="s">
        <v>195</v>
      </c>
      <c r="G9" s="274" t="s">
        <v>195</v>
      </c>
      <c r="H9" s="274" t="s">
        <v>195</v>
      </c>
      <c r="I9" s="274" t="s">
        <v>195</v>
      </c>
      <c r="J9" s="274">
        <f>SUM(J4:J8)</f>
        <v>40450</v>
      </c>
      <c r="K9" s="278" t="s">
        <v>195</v>
      </c>
      <c r="L9" s="278" t="s">
        <v>195</v>
      </c>
      <c r="M9" s="297" t="s">
        <v>167</v>
      </c>
      <c r="N9" s="278" t="s">
        <v>195</v>
      </c>
      <c r="O9" s="278" t="s">
        <v>195</v>
      </c>
      <c r="P9" s="278" t="s">
        <v>195</v>
      </c>
      <c r="Q9" s="278" t="s">
        <v>195</v>
      </c>
      <c r="R9" s="274" t="s">
        <v>195</v>
      </c>
      <c r="S9" s="274">
        <f t="shared" si="0"/>
        <v>516050</v>
      </c>
    </row>
    <row r="10" spans="1:19" ht="18" customHeight="1" thickBot="1">
      <c r="A10" s="284" t="s">
        <v>139</v>
      </c>
      <c r="B10" s="281">
        <v>569000</v>
      </c>
      <c r="C10" s="281">
        <v>79600</v>
      </c>
      <c r="D10" s="281" t="s">
        <v>195</v>
      </c>
      <c r="E10" s="281" t="s">
        <v>195</v>
      </c>
      <c r="F10" s="281" t="s">
        <v>195</v>
      </c>
      <c r="G10" s="281" t="s">
        <v>195</v>
      </c>
      <c r="H10" s="281" t="s">
        <v>195</v>
      </c>
      <c r="I10" s="281" t="s">
        <v>195</v>
      </c>
      <c r="J10" s="281">
        <v>67650</v>
      </c>
      <c r="K10" s="284" t="s">
        <v>195</v>
      </c>
      <c r="L10" s="284" t="s">
        <v>195</v>
      </c>
      <c r="M10" s="300" t="s">
        <v>167</v>
      </c>
      <c r="N10" s="284" t="s">
        <v>195</v>
      </c>
      <c r="O10" s="284" t="s">
        <v>195</v>
      </c>
      <c r="P10" s="284" t="s">
        <v>195</v>
      </c>
      <c r="Q10" s="284" t="s">
        <v>195</v>
      </c>
      <c r="R10" s="281" t="s">
        <v>167</v>
      </c>
      <c r="S10" s="274">
        <f t="shared" si="0"/>
        <v>716250</v>
      </c>
    </row>
    <row r="11" spans="1:19" ht="18" customHeight="1" thickTop="1">
      <c r="A11" s="282">
        <v>532000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68"/>
      <c r="R11" s="301" t="s">
        <v>195</v>
      </c>
      <c r="S11" s="268"/>
    </row>
    <row r="12" spans="1:19" ht="18" customHeight="1">
      <c r="A12" s="278">
        <v>320100</v>
      </c>
      <c r="B12" s="274">
        <v>71680</v>
      </c>
      <c r="C12" s="274">
        <v>7500</v>
      </c>
      <c r="D12" s="274" t="s">
        <v>195</v>
      </c>
      <c r="E12" s="274" t="s">
        <v>195</v>
      </c>
      <c r="F12" s="278" t="s">
        <v>195</v>
      </c>
      <c r="G12" s="278" t="s">
        <v>195</v>
      </c>
      <c r="H12" s="278" t="s">
        <v>195</v>
      </c>
      <c r="I12" s="278" t="s">
        <v>195</v>
      </c>
      <c r="J12" s="298">
        <v>10500</v>
      </c>
      <c r="K12" s="278" t="s">
        <v>195</v>
      </c>
      <c r="L12" s="302" t="s">
        <v>195</v>
      </c>
      <c r="M12" s="302" t="s">
        <v>195</v>
      </c>
      <c r="N12" s="278" t="s">
        <v>195</v>
      </c>
      <c r="O12" s="278" t="s">
        <v>167</v>
      </c>
      <c r="P12" s="278" t="s">
        <v>195</v>
      </c>
      <c r="Q12" s="278" t="s">
        <v>195</v>
      </c>
      <c r="R12" s="274" t="s">
        <v>195</v>
      </c>
      <c r="S12" s="272">
        <f aca="true" t="shared" si="1" ref="S12:S17">SUM(B12:R12)</f>
        <v>89680</v>
      </c>
    </row>
    <row r="13" spans="1:19" ht="18" customHeight="1">
      <c r="A13" s="278">
        <v>320200</v>
      </c>
      <c r="B13" s="274" t="s">
        <v>195</v>
      </c>
      <c r="C13" s="274" t="s">
        <v>195</v>
      </c>
      <c r="D13" s="274" t="s">
        <v>195</v>
      </c>
      <c r="E13" s="274" t="s">
        <v>195</v>
      </c>
      <c r="F13" s="278" t="s">
        <v>195</v>
      </c>
      <c r="G13" s="278" t="s">
        <v>195</v>
      </c>
      <c r="H13" s="278" t="s">
        <v>195</v>
      </c>
      <c r="I13" s="299" t="s">
        <v>195</v>
      </c>
      <c r="J13" s="274" t="s">
        <v>167</v>
      </c>
      <c r="K13" s="303" t="s">
        <v>195</v>
      </c>
      <c r="L13" s="278" t="s">
        <v>195</v>
      </c>
      <c r="M13" s="302" t="s">
        <v>195</v>
      </c>
      <c r="N13" s="278" t="s">
        <v>195</v>
      </c>
      <c r="O13" s="278" t="s">
        <v>167</v>
      </c>
      <c r="P13" s="278" t="s">
        <v>195</v>
      </c>
      <c r="Q13" s="273" t="s">
        <v>195</v>
      </c>
      <c r="R13" s="269" t="s">
        <v>167</v>
      </c>
      <c r="S13" s="272">
        <f t="shared" si="1"/>
        <v>0</v>
      </c>
    </row>
    <row r="14" spans="1:19" ht="18" customHeight="1">
      <c r="A14" s="278">
        <v>320300</v>
      </c>
      <c r="B14" s="304">
        <v>22454</v>
      </c>
      <c r="C14" s="274">
        <v>10684</v>
      </c>
      <c r="D14" s="274" t="s">
        <v>195</v>
      </c>
      <c r="E14" s="274">
        <v>235700</v>
      </c>
      <c r="F14" s="274" t="s">
        <v>167</v>
      </c>
      <c r="G14" s="305">
        <v>20580</v>
      </c>
      <c r="H14" s="278" t="s">
        <v>195</v>
      </c>
      <c r="I14" s="302" t="s">
        <v>195</v>
      </c>
      <c r="J14" s="269" t="s">
        <v>195</v>
      </c>
      <c r="K14" s="278" t="s">
        <v>195</v>
      </c>
      <c r="L14" s="379" t="s">
        <v>195</v>
      </c>
      <c r="M14" s="302">
        <v>22500</v>
      </c>
      <c r="N14" s="274">
        <v>32160</v>
      </c>
      <c r="O14" s="296" t="s">
        <v>195</v>
      </c>
      <c r="P14" s="278" t="s">
        <v>195</v>
      </c>
      <c r="Q14" s="278" t="s">
        <v>195</v>
      </c>
      <c r="R14" s="274" t="s">
        <v>195</v>
      </c>
      <c r="S14" s="272">
        <f t="shared" si="1"/>
        <v>344078</v>
      </c>
    </row>
    <row r="15" spans="1:19" ht="18" customHeight="1">
      <c r="A15" s="278">
        <v>320400</v>
      </c>
      <c r="B15" s="274">
        <v>2705</v>
      </c>
      <c r="C15" s="274" t="s">
        <v>195</v>
      </c>
      <c r="D15" s="274" t="s">
        <v>195</v>
      </c>
      <c r="E15" s="274" t="s">
        <v>167</v>
      </c>
      <c r="F15" s="274" t="s">
        <v>167</v>
      </c>
      <c r="G15" s="274" t="s">
        <v>167</v>
      </c>
      <c r="H15" s="278" t="s">
        <v>195</v>
      </c>
      <c r="I15" s="274" t="s">
        <v>167</v>
      </c>
      <c r="J15" s="274" t="s">
        <v>195</v>
      </c>
      <c r="K15" s="278" t="s">
        <v>195</v>
      </c>
      <c r="L15" s="302" t="s">
        <v>167</v>
      </c>
      <c r="M15" s="302" t="s">
        <v>195</v>
      </c>
      <c r="N15" s="306" t="s">
        <v>167</v>
      </c>
      <c r="O15" s="307" t="s">
        <v>167</v>
      </c>
      <c r="P15" s="278" t="s">
        <v>195</v>
      </c>
      <c r="Q15" s="308" t="s">
        <v>195</v>
      </c>
      <c r="R15" s="274" t="s">
        <v>195</v>
      </c>
      <c r="S15" s="272">
        <f t="shared" si="1"/>
        <v>2705</v>
      </c>
    </row>
    <row r="16" spans="1:19" ht="18" customHeight="1">
      <c r="A16" s="278" t="s">
        <v>286</v>
      </c>
      <c r="B16" s="274">
        <f>SUM(B12:B15)</f>
        <v>96839</v>
      </c>
      <c r="C16" s="274">
        <f>SUM(C12:C15)</f>
        <v>18184</v>
      </c>
      <c r="D16" s="274" t="s">
        <v>195</v>
      </c>
      <c r="E16" s="274">
        <f>SUM(E12:E15)</f>
        <v>235700</v>
      </c>
      <c r="F16" s="274" t="s">
        <v>195</v>
      </c>
      <c r="G16" s="274">
        <f>SUM(G12:G15)</f>
        <v>20580</v>
      </c>
      <c r="H16" s="274" t="s">
        <v>195</v>
      </c>
      <c r="I16" s="274">
        <f>SUM(I12:I15)</f>
        <v>0</v>
      </c>
      <c r="J16" s="274">
        <f>SUM(J12:J15)</f>
        <v>10500</v>
      </c>
      <c r="K16" s="274" t="s">
        <v>195</v>
      </c>
      <c r="L16" s="274">
        <f>SUM(L14:L15)</f>
        <v>0</v>
      </c>
      <c r="M16" s="274">
        <v>22500</v>
      </c>
      <c r="N16" s="274">
        <f>SUM(N12:N15)</f>
        <v>32160</v>
      </c>
      <c r="O16" s="274">
        <f>SUM(O12:O15)</f>
        <v>0</v>
      </c>
      <c r="P16" s="278" t="s">
        <v>195</v>
      </c>
      <c r="Q16" s="308" t="s">
        <v>195</v>
      </c>
      <c r="R16" s="274" t="s">
        <v>195</v>
      </c>
      <c r="S16" s="272">
        <f t="shared" si="1"/>
        <v>436463</v>
      </c>
    </row>
    <row r="17" spans="1:19" ht="18" customHeight="1" thickBot="1">
      <c r="A17" s="284" t="s">
        <v>139</v>
      </c>
      <c r="B17" s="281">
        <v>902603.23</v>
      </c>
      <c r="C17" s="281">
        <v>207656</v>
      </c>
      <c r="D17" s="281" t="s">
        <v>195</v>
      </c>
      <c r="E17" s="281">
        <v>265580</v>
      </c>
      <c r="F17" s="281" t="s">
        <v>195</v>
      </c>
      <c r="G17" s="281">
        <v>211200</v>
      </c>
      <c r="H17" s="281" t="s">
        <v>195</v>
      </c>
      <c r="I17" s="281"/>
      <c r="J17" s="281">
        <v>509970</v>
      </c>
      <c r="K17" s="284" t="s">
        <v>195</v>
      </c>
      <c r="L17" s="309">
        <v>256400</v>
      </c>
      <c r="M17" s="281">
        <v>36000</v>
      </c>
      <c r="N17" s="281">
        <v>324320</v>
      </c>
      <c r="O17" s="281">
        <f>377800+101850</f>
        <v>479650</v>
      </c>
      <c r="P17" s="310" t="s">
        <v>195</v>
      </c>
      <c r="Q17" s="284" t="s">
        <v>195</v>
      </c>
      <c r="R17" s="281" t="s">
        <v>195</v>
      </c>
      <c r="S17" s="272">
        <f t="shared" si="1"/>
        <v>3193379.23</v>
      </c>
    </row>
    <row r="18" spans="1:19" ht="18" customHeight="1" thickTop="1">
      <c r="A18" s="282">
        <v>533000</v>
      </c>
      <c r="B18" s="273"/>
      <c r="C18" s="273"/>
      <c r="D18" s="273"/>
      <c r="E18" s="273"/>
      <c r="F18" s="273"/>
      <c r="G18" s="273"/>
      <c r="H18" s="273"/>
      <c r="I18" s="273"/>
      <c r="J18" s="269"/>
      <c r="K18" s="273"/>
      <c r="L18" s="273"/>
      <c r="M18" s="273"/>
      <c r="N18" s="293" t="s">
        <v>196</v>
      </c>
      <c r="O18" s="273"/>
      <c r="P18" s="273"/>
      <c r="Q18" s="273"/>
      <c r="R18" s="273"/>
      <c r="S18" s="273"/>
    </row>
    <row r="19" spans="1:19" ht="18" customHeight="1">
      <c r="A19" s="278">
        <v>330100</v>
      </c>
      <c r="B19" s="274">
        <v>10543</v>
      </c>
      <c r="C19" s="274">
        <v>14039.05</v>
      </c>
      <c r="D19" s="274" t="s">
        <v>195</v>
      </c>
      <c r="E19" s="274" t="s">
        <v>195</v>
      </c>
      <c r="F19" s="278" t="s">
        <v>195</v>
      </c>
      <c r="G19" s="278" t="s">
        <v>195</v>
      </c>
      <c r="H19" s="278" t="s">
        <v>195</v>
      </c>
      <c r="I19" s="278" t="s">
        <v>195</v>
      </c>
      <c r="J19" s="274" t="s">
        <v>195</v>
      </c>
      <c r="K19" s="274" t="s">
        <v>167</v>
      </c>
      <c r="L19" s="278" t="s">
        <v>195</v>
      </c>
      <c r="M19" s="278" t="s">
        <v>195</v>
      </c>
      <c r="N19" s="278" t="s">
        <v>195</v>
      </c>
      <c r="O19" s="278" t="s">
        <v>195</v>
      </c>
      <c r="P19" s="278" t="s">
        <v>195</v>
      </c>
      <c r="Q19" s="278" t="s">
        <v>195</v>
      </c>
      <c r="R19" s="278" t="s">
        <v>195</v>
      </c>
      <c r="S19" s="274">
        <f>SUM(B19:R19)</f>
        <v>24582.05</v>
      </c>
    </row>
    <row r="20" spans="1:19" ht="18" customHeight="1">
      <c r="A20" s="278">
        <v>330200</v>
      </c>
      <c r="B20" s="274" t="s">
        <v>195</v>
      </c>
      <c r="C20" s="274" t="s">
        <v>195</v>
      </c>
      <c r="D20" s="274" t="s">
        <v>195</v>
      </c>
      <c r="E20" s="274" t="s">
        <v>195</v>
      </c>
      <c r="F20" s="278" t="s">
        <v>167</v>
      </c>
      <c r="G20" s="278" t="s">
        <v>167</v>
      </c>
      <c r="H20" s="278" t="s">
        <v>195</v>
      </c>
      <c r="I20" s="278" t="s">
        <v>167</v>
      </c>
      <c r="J20" s="274" t="s">
        <v>195</v>
      </c>
      <c r="K20" s="274">
        <v>42095</v>
      </c>
      <c r="L20" s="278" t="s">
        <v>195</v>
      </c>
      <c r="M20" s="278" t="s">
        <v>195</v>
      </c>
      <c r="N20" s="278" t="s">
        <v>195</v>
      </c>
      <c r="O20" s="278" t="s">
        <v>195</v>
      </c>
      <c r="P20" s="278" t="s">
        <v>167</v>
      </c>
      <c r="Q20" s="278" t="s">
        <v>195</v>
      </c>
      <c r="R20" s="278" t="s">
        <v>195</v>
      </c>
      <c r="S20" s="274">
        <f aca="true" t="shared" si="2" ref="S20:S29">SUM(B20:R20)</f>
        <v>42095</v>
      </c>
    </row>
    <row r="21" spans="1:19" ht="18" customHeight="1">
      <c r="A21" s="278">
        <v>330300</v>
      </c>
      <c r="B21" s="274">
        <v>3036</v>
      </c>
      <c r="C21" s="278" t="s">
        <v>195</v>
      </c>
      <c r="D21" s="274" t="s">
        <v>195</v>
      </c>
      <c r="E21" s="274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4" t="s">
        <v>195</v>
      </c>
      <c r="K21" s="278" t="s">
        <v>195</v>
      </c>
      <c r="L21" s="274">
        <v>74880</v>
      </c>
      <c r="M21" s="278" t="s">
        <v>195</v>
      </c>
      <c r="N21" s="278" t="s">
        <v>195</v>
      </c>
      <c r="O21" s="278" t="s">
        <v>195</v>
      </c>
      <c r="P21" s="278" t="s">
        <v>195</v>
      </c>
      <c r="Q21" s="278" t="s">
        <v>195</v>
      </c>
      <c r="R21" s="278" t="s">
        <v>195</v>
      </c>
      <c r="S21" s="274">
        <f t="shared" si="2"/>
        <v>77916</v>
      </c>
    </row>
    <row r="22" spans="1:19" ht="18" customHeight="1">
      <c r="A22" s="278">
        <v>330400</v>
      </c>
      <c r="B22" s="274" t="s">
        <v>167</v>
      </c>
      <c r="C22" s="278" t="s">
        <v>195</v>
      </c>
      <c r="D22" s="274" t="s">
        <v>195</v>
      </c>
      <c r="E22" s="274" t="s">
        <v>195</v>
      </c>
      <c r="F22" s="278" t="s">
        <v>195</v>
      </c>
      <c r="G22" s="302">
        <v>646245.92</v>
      </c>
      <c r="H22" s="278" t="s">
        <v>195</v>
      </c>
      <c r="I22" s="278" t="s">
        <v>195</v>
      </c>
      <c r="J22" s="278" t="s">
        <v>195</v>
      </c>
      <c r="K22" s="278" t="s">
        <v>195</v>
      </c>
      <c r="L22" s="278" t="s">
        <v>195</v>
      </c>
      <c r="M22" s="278" t="s">
        <v>195</v>
      </c>
      <c r="N22" s="278" t="s">
        <v>195</v>
      </c>
      <c r="O22" s="278" t="s">
        <v>195</v>
      </c>
      <c r="P22" s="278" t="s">
        <v>195</v>
      </c>
      <c r="Q22" s="278" t="s">
        <v>195</v>
      </c>
      <c r="R22" s="278" t="s">
        <v>195</v>
      </c>
      <c r="S22" s="274">
        <f t="shared" si="2"/>
        <v>646245.92</v>
      </c>
    </row>
    <row r="23" spans="1:19" ht="18" customHeight="1">
      <c r="A23" s="278">
        <v>330500</v>
      </c>
      <c r="B23" s="274" t="s">
        <v>167</v>
      </c>
      <c r="C23" s="278" t="s">
        <v>195</v>
      </c>
      <c r="D23" s="274" t="s">
        <v>195</v>
      </c>
      <c r="E23" s="274" t="s">
        <v>195</v>
      </c>
      <c r="F23" s="278" t="s">
        <v>195</v>
      </c>
      <c r="G23" s="278" t="s">
        <v>195</v>
      </c>
      <c r="H23" s="278" t="s">
        <v>195</v>
      </c>
      <c r="I23" s="278" t="s">
        <v>195</v>
      </c>
      <c r="J23" s="278" t="s">
        <v>195</v>
      </c>
      <c r="K23" s="278" t="s">
        <v>195</v>
      </c>
      <c r="L23" s="274" t="s">
        <v>195</v>
      </c>
      <c r="M23" s="278" t="s">
        <v>195</v>
      </c>
      <c r="N23" s="278" t="s">
        <v>195</v>
      </c>
      <c r="O23" s="278" t="s">
        <v>195</v>
      </c>
      <c r="P23" s="274" t="s">
        <v>167</v>
      </c>
      <c r="Q23" s="278" t="s">
        <v>195</v>
      </c>
      <c r="R23" s="278" t="s">
        <v>195</v>
      </c>
      <c r="S23" s="274">
        <f t="shared" si="2"/>
        <v>0</v>
      </c>
    </row>
    <row r="24" spans="1:19" ht="18" customHeight="1">
      <c r="A24" s="278">
        <v>330600</v>
      </c>
      <c r="B24" s="274" t="s">
        <v>195</v>
      </c>
      <c r="C24" s="274" t="s">
        <v>195</v>
      </c>
      <c r="D24" s="274" t="s">
        <v>195</v>
      </c>
      <c r="E24" s="274" t="s">
        <v>195</v>
      </c>
      <c r="F24" s="274" t="s">
        <v>195</v>
      </c>
      <c r="G24" s="274" t="s">
        <v>195</v>
      </c>
      <c r="H24" s="278" t="s">
        <v>195</v>
      </c>
      <c r="I24" s="274" t="s">
        <v>195</v>
      </c>
      <c r="J24" s="274" t="s">
        <v>195</v>
      </c>
      <c r="K24" s="274">
        <v>119700</v>
      </c>
      <c r="L24" s="274" t="s">
        <v>195</v>
      </c>
      <c r="M24" s="278" t="s">
        <v>195</v>
      </c>
      <c r="N24" s="274" t="s">
        <v>195</v>
      </c>
      <c r="O24" s="278" t="s">
        <v>195</v>
      </c>
      <c r="P24" s="278" t="s">
        <v>195</v>
      </c>
      <c r="Q24" s="278" t="s">
        <v>195</v>
      </c>
      <c r="R24" s="278" t="s">
        <v>195</v>
      </c>
      <c r="S24" s="274">
        <f t="shared" si="2"/>
        <v>119700</v>
      </c>
    </row>
    <row r="25" spans="1:19" ht="18" customHeight="1">
      <c r="A25" s="278">
        <v>330800</v>
      </c>
      <c r="B25" s="274">
        <v>23090</v>
      </c>
      <c r="C25" s="278" t="s">
        <v>195</v>
      </c>
      <c r="D25" s="274" t="s">
        <v>195</v>
      </c>
      <c r="E25" s="274" t="s">
        <v>195</v>
      </c>
      <c r="F25" s="278" t="s">
        <v>195</v>
      </c>
      <c r="G25" s="278" t="s">
        <v>195</v>
      </c>
      <c r="H25" s="274" t="s">
        <v>167</v>
      </c>
      <c r="I25" s="278"/>
      <c r="J25" s="278" t="s">
        <v>195</v>
      </c>
      <c r="K25" s="278" t="s">
        <v>195</v>
      </c>
      <c r="L25" s="278" t="s">
        <v>195</v>
      </c>
      <c r="M25" s="278" t="s">
        <v>195</v>
      </c>
      <c r="N25" s="274" t="s">
        <v>195</v>
      </c>
      <c r="O25" s="278" t="s">
        <v>195</v>
      </c>
      <c r="P25" s="302" t="s">
        <v>195</v>
      </c>
      <c r="Q25" s="278" t="s">
        <v>195</v>
      </c>
      <c r="R25" s="278" t="s">
        <v>195</v>
      </c>
      <c r="S25" s="274">
        <f t="shared" si="2"/>
        <v>23090</v>
      </c>
    </row>
    <row r="26" spans="1:19" ht="18" customHeight="1">
      <c r="A26" s="278">
        <v>330900</v>
      </c>
      <c r="B26" s="274" t="s">
        <v>195</v>
      </c>
      <c r="C26" s="274" t="s">
        <v>195</v>
      </c>
      <c r="D26" s="274" t="s">
        <v>195</v>
      </c>
      <c r="E26" s="274" t="s">
        <v>195</v>
      </c>
      <c r="F26" s="274" t="s">
        <v>195</v>
      </c>
      <c r="G26" s="274" t="s">
        <v>195</v>
      </c>
      <c r="H26" s="302" t="s">
        <v>195</v>
      </c>
      <c r="I26" s="274" t="s">
        <v>195</v>
      </c>
      <c r="J26" s="274" t="s">
        <v>195</v>
      </c>
      <c r="K26" s="274" t="s">
        <v>195</v>
      </c>
      <c r="L26" s="274" t="s">
        <v>195</v>
      </c>
      <c r="M26" s="278" t="s">
        <v>195</v>
      </c>
      <c r="N26" s="274" t="s">
        <v>167</v>
      </c>
      <c r="O26" s="274" t="s">
        <v>195</v>
      </c>
      <c r="P26" s="274" t="s">
        <v>195</v>
      </c>
      <c r="Q26" s="274" t="s">
        <v>195</v>
      </c>
      <c r="R26" s="278" t="s">
        <v>195</v>
      </c>
      <c r="S26" s="274">
        <f t="shared" si="2"/>
        <v>0</v>
      </c>
    </row>
    <row r="27" spans="1:19" ht="18" customHeight="1">
      <c r="A27" s="278">
        <v>331100</v>
      </c>
      <c r="B27" s="274" t="s">
        <v>167</v>
      </c>
      <c r="C27" s="274"/>
      <c r="D27" s="274" t="s">
        <v>195</v>
      </c>
      <c r="E27" s="274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4" t="s">
        <v>195</v>
      </c>
      <c r="K27" s="278" t="s">
        <v>195</v>
      </c>
      <c r="L27" s="278" t="s">
        <v>195</v>
      </c>
      <c r="M27" s="278" t="s">
        <v>195</v>
      </c>
      <c r="N27" s="278" t="s">
        <v>195</v>
      </c>
      <c r="O27" s="278" t="s">
        <v>195</v>
      </c>
      <c r="P27" s="278" t="s">
        <v>195</v>
      </c>
      <c r="Q27" s="274" t="s">
        <v>167</v>
      </c>
      <c r="R27" s="278" t="s">
        <v>195</v>
      </c>
      <c r="S27" s="274">
        <f t="shared" si="2"/>
        <v>0</v>
      </c>
    </row>
    <row r="28" spans="1:19" ht="18" customHeight="1">
      <c r="A28" s="278">
        <v>331300</v>
      </c>
      <c r="B28" s="274" t="s">
        <v>195</v>
      </c>
      <c r="C28" s="274" t="s">
        <v>195</v>
      </c>
      <c r="D28" s="274" t="s">
        <v>195</v>
      </c>
      <c r="E28" s="274" t="s">
        <v>195</v>
      </c>
      <c r="F28" s="274" t="s">
        <v>195</v>
      </c>
      <c r="G28" s="274" t="s">
        <v>167</v>
      </c>
      <c r="H28" s="278" t="s">
        <v>195</v>
      </c>
      <c r="I28" s="278" t="s">
        <v>195</v>
      </c>
      <c r="J28" s="278" t="s">
        <v>195</v>
      </c>
      <c r="K28" s="278" t="s">
        <v>195</v>
      </c>
      <c r="L28" s="278" t="s">
        <v>195</v>
      </c>
      <c r="M28" s="278" t="s">
        <v>195</v>
      </c>
      <c r="N28" s="302" t="s">
        <v>195</v>
      </c>
      <c r="O28" s="278" t="s">
        <v>195</v>
      </c>
      <c r="P28" s="278" t="s">
        <v>195</v>
      </c>
      <c r="Q28" s="274" t="s">
        <v>195</v>
      </c>
      <c r="R28" s="278" t="s">
        <v>195</v>
      </c>
      <c r="S28" s="274">
        <f t="shared" si="2"/>
        <v>0</v>
      </c>
    </row>
    <row r="29" spans="1:19" ht="18" customHeight="1">
      <c r="A29" s="278">
        <v>331400</v>
      </c>
      <c r="B29" s="274">
        <v>12580</v>
      </c>
      <c r="C29" s="302">
        <v>6160</v>
      </c>
      <c r="D29" s="274" t="s">
        <v>195</v>
      </c>
      <c r="E29" s="274" t="s">
        <v>195</v>
      </c>
      <c r="F29" s="274" t="s">
        <v>195</v>
      </c>
      <c r="G29" s="274" t="s">
        <v>195</v>
      </c>
      <c r="H29" s="278" t="s">
        <v>195</v>
      </c>
      <c r="I29" s="278" t="s">
        <v>195</v>
      </c>
      <c r="J29" s="296">
        <v>22570</v>
      </c>
      <c r="K29" s="278" t="s">
        <v>195</v>
      </c>
      <c r="L29" s="278" t="s">
        <v>195</v>
      </c>
      <c r="M29" s="278" t="s">
        <v>195</v>
      </c>
      <c r="N29" s="278" t="s">
        <v>195</v>
      </c>
      <c r="O29" s="278" t="s">
        <v>195</v>
      </c>
      <c r="P29" s="278" t="s">
        <v>195</v>
      </c>
      <c r="Q29" s="274" t="s">
        <v>195</v>
      </c>
      <c r="R29" s="278" t="s">
        <v>195</v>
      </c>
      <c r="S29" s="274">
        <f t="shared" si="2"/>
        <v>41310</v>
      </c>
    </row>
    <row r="30" spans="1:19" ht="18" customHeight="1">
      <c r="A30" s="278" t="s">
        <v>286</v>
      </c>
      <c r="B30" s="274">
        <f>SUM(B19:B29)</f>
        <v>49249</v>
      </c>
      <c r="C30" s="311">
        <f>SUM(C19:C29)</f>
        <v>20199.05</v>
      </c>
      <c r="D30" s="274" t="s">
        <v>195</v>
      </c>
      <c r="E30" s="274" t="s">
        <v>195</v>
      </c>
      <c r="F30" s="274" t="s">
        <v>195</v>
      </c>
      <c r="G30" s="274">
        <f>SUM(G19:G29)</f>
        <v>646245.92</v>
      </c>
      <c r="H30" s="306">
        <f>SUM(H26:H29)</f>
        <v>0</v>
      </c>
      <c r="I30" s="274" t="s">
        <v>195</v>
      </c>
      <c r="J30" s="274">
        <f>SUM(J19:J29)</f>
        <v>22570</v>
      </c>
      <c r="K30" s="274">
        <f>SUM(K19:K29)</f>
        <v>161795</v>
      </c>
      <c r="L30" s="274">
        <v>74880</v>
      </c>
      <c r="M30" s="278" t="s">
        <v>195</v>
      </c>
      <c r="N30" s="274">
        <f>SUM(N19:N29)</f>
        <v>0</v>
      </c>
      <c r="O30" s="274" t="s">
        <v>195</v>
      </c>
      <c r="P30" s="274">
        <f>SUM(P19:P29)</f>
        <v>0</v>
      </c>
      <c r="Q30" s="274" t="s">
        <v>195</v>
      </c>
      <c r="R30" s="274" t="s">
        <v>195</v>
      </c>
      <c r="S30" s="274">
        <f>SUM(B30:R30)</f>
        <v>974938.9700000001</v>
      </c>
    </row>
    <row r="31" spans="1:19" ht="18" customHeight="1">
      <c r="A31" s="278" t="s">
        <v>139</v>
      </c>
      <c r="B31" s="274">
        <v>208013.62</v>
      </c>
      <c r="C31" s="311">
        <v>63715.4</v>
      </c>
      <c r="D31" s="274" t="s">
        <v>195</v>
      </c>
      <c r="E31" s="274" t="s">
        <v>195</v>
      </c>
      <c r="F31" s="274" t="s">
        <v>195</v>
      </c>
      <c r="G31" s="274">
        <v>1279515.3</v>
      </c>
      <c r="H31" s="274">
        <v>0</v>
      </c>
      <c r="I31" s="274" t="s">
        <v>195</v>
      </c>
      <c r="J31" s="274">
        <v>46526</v>
      </c>
      <c r="K31" s="274">
        <v>533119.18</v>
      </c>
      <c r="L31" s="306">
        <v>74880</v>
      </c>
      <c r="M31" s="306" t="s">
        <v>195</v>
      </c>
      <c r="N31" s="306">
        <v>0</v>
      </c>
      <c r="O31" s="278" t="s">
        <v>195</v>
      </c>
      <c r="P31" s="274">
        <v>541556</v>
      </c>
      <c r="Q31" s="274" t="s">
        <v>195</v>
      </c>
      <c r="R31" s="278" t="s">
        <v>195</v>
      </c>
      <c r="S31" s="274">
        <f>SUM(B31:R31)</f>
        <v>2747325.5</v>
      </c>
    </row>
    <row r="32" spans="1:19" ht="18" customHeight="1">
      <c r="A32" s="294" t="s">
        <v>265</v>
      </c>
      <c r="B32" s="512" t="s">
        <v>266</v>
      </c>
      <c r="C32" s="513"/>
      <c r="D32" s="513" t="s">
        <v>198</v>
      </c>
      <c r="E32" s="513"/>
      <c r="F32" s="511" t="s">
        <v>199</v>
      </c>
      <c r="G32" s="512"/>
      <c r="H32" s="275"/>
      <c r="I32" s="275" t="s">
        <v>201</v>
      </c>
      <c r="J32" s="513" t="s">
        <v>202</v>
      </c>
      <c r="K32" s="513"/>
      <c r="L32" s="497" t="s">
        <v>203</v>
      </c>
      <c r="M32" s="498"/>
      <c r="N32" s="511" t="s">
        <v>204</v>
      </c>
      <c r="O32" s="512"/>
      <c r="P32" s="497" t="s">
        <v>205</v>
      </c>
      <c r="Q32" s="498"/>
      <c r="R32" s="274" t="s">
        <v>206</v>
      </c>
      <c r="S32" s="509" t="s">
        <v>52</v>
      </c>
    </row>
    <row r="33" spans="1:19" ht="18" customHeight="1">
      <c r="A33" s="273" t="s">
        <v>288</v>
      </c>
      <c r="B33" s="275" t="s">
        <v>268</v>
      </c>
      <c r="C33" s="275" t="s">
        <v>269</v>
      </c>
      <c r="D33" s="275" t="s">
        <v>270</v>
      </c>
      <c r="E33" s="275" t="s">
        <v>271</v>
      </c>
      <c r="F33" s="270" t="s">
        <v>272</v>
      </c>
      <c r="G33" s="270" t="s">
        <v>273</v>
      </c>
      <c r="H33" s="275" t="s">
        <v>275</v>
      </c>
      <c r="I33" s="275" t="s">
        <v>276</v>
      </c>
      <c r="J33" s="275" t="s">
        <v>277</v>
      </c>
      <c r="K33" s="275" t="s">
        <v>278</v>
      </c>
      <c r="L33" s="274" t="s">
        <v>279</v>
      </c>
      <c r="M33" s="274" t="s">
        <v>280</v>
      </c>
      <c r="N33" s="275" t="s">
        <v>281</v>
      </c>
      <c r="O33" s="275" t="s">
        <v>282</v>
      </c>
      <c r="P33" s="274" t="s">
        <v>283</v>
      </c>
      <c r="Q33" s="275" t="s">
        <v>284</v>
      </c>
      <c r="R33" s="274" t="s">
        <v>285</v>
      </c>
      <c r="S33" s="510"/>
    </row>
    <row r="34" spans="1:19" ht="18" customHeight="1">
      <c r="A34" s="277">
        <v>531000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4"/>
      <c r="S34" s="278"/>
    </row>
    <row r="35" spans="1:19" ht="18" customHeight="1">
      <c r="A35" s="278">
        <v>310100</v>
      </c>
      <c r="B35" s="274" t="s">
        <v>167</v>
      </c>
      <c r="C35" s="274" t="s">
        <v>167</v>
      </c>
      <c r="D35" s="274" t="s">
        <v>167</v>
      </c>
      <c r="E35" s="274" t="s">
        <v>167</v>
      </c>
      <c r="F35" s="274" t="s">
        <v>167</v>
      </c>
      <c r="G35" s="274" t="s">
        <v>167</v>
      </c>
      <c r="H35" s="274" t="s">
        <v>167</v>
      </c>
      <c r="I35" s="274" t="s">
        <v>167</v>
      </c>
      <c r="J35" s="274" t="s">
        <v>167</v>
      </c>
      <c r="K35" s="274" t="s">
        <v>167</v>
      </c>
      <c r="L35" s="274" t="s">
        <v>167</v>
      </c>
      <c r="M35" s="274" t="s">
        <v>167</v>
      </c>
      <c r="N35" s="274" t="s">
        <v>167</v>
      </c>
      <c r="O35" s="274" t="s">
        <v>167</v>
      </c>
      <c r="P35" s="274" t="s">
        <v>167</v>
      </c>
      <c r="Q35" s="274" t="s">
        <v>167</v>
      </c>
      <c r="R35" s="274" t="s">
        <v>167</v>
      </c>
      <c r="S35" s="274" t="s">
        <v>167</v>
      </c>
    </row>
    <row r="36" spans="1:19" ht="18" customHeight="1">
      <c r="A36" s="278">
        <v>310200</v>
      </c>
      <c r="B36" s="274" t="s">
        <v>167</v>
      </c>
      <c r="C36" s="274" t="s">
        <v>167</v>
      </c>
      <c r="D36" s="274" t="s">
        <v>167</v>
      </c>
      <c r="E36" s="274" t="s">
        <v>167</v>
      </c>
      <c r="F36" s="274" t="s">
        <v>167</v>
      </c>
      <c r="G36" s="274" t="s">
        <v>167</v>
      </c>
      <c r="H36" s="274" t="s">
        <v>167</v>
      </c>
      <c r="I36" s="274" t="s">
        <v>167</v>
      </c>
      <c r="J36" s="274" t="s">
        <v>167</v>
      </c>
      <c r="K36" s="274" t="s">
        <v>167</v>
      </c>
      <c r="L36" s="274" t="s">
        <v>167</v>
      </c>
      <c r="M36" s="274" t="s">
        <v>167</v>
      </c>
      <c r="N36" s="274" t="s">
        <v>167</v>
      </c>
      <c r="O36" s="274" t="s">
        <v>167</v>
      </c>
      <c r="P36" s="274" t="s">
        <v>167</v>
      </c>
      <c r="Q36" s="274" t="s">
        <v>167</v>
      </c>
      <c r="R36" s="274" t="s">
        <v>167</v>
      </c>
      <c r="S36" s="274" t="s">
        <v>167</v>
      </c>
    </row>
    <row r="37" spans="1:19" ht="18" customHeight="1">
      <c r="A37" s="278">
        <v>310300</v>
      </c>
      <c r="B37" s="274" t="s">
        <v>167</v>
      </c>
      <c r="C37" s="274" t="s">
        <v>167</v>
      </c>
      <c r="D37" s="274" t="s">
        <v>167</v>
      </c>
      <c r="E37" s="274" t="s">
        <v>167</v>
      </c>
      <c r="F37" s="274" t="s">
        <v>167</v>
      </c>
      <c r="G37" s="274" t="s">
        <v>167</v>
      </c>
      <c r="H37" s="274" t="s">
        <v>167</v>
      </c>
      <c r="I37" s="274" t="s">
        <v>167</v>
      </c>
      <c r="J37" s="274" t="s">
        <v>167</v>
      </c>
      <c r="K37" s="274" t="s">
        <v>167</v>
      </c>
      <c r="L37" s="274" t="s">
        <v>167</v>
      </c>
      <c r="M37" s="274" t="s">
        <v>167</v>
      </c>
      <c r="N37" s="274" t="s">
        <v>167</v>
      </c>
      <c r="O37" s="274" t="s">
        <v>167</v>
      </c>
      <c r="P37" s="274" t="s">
        <v>167</v>
      </c>
      <c r="Q37" s="274" t="s">
        <v>167</v>
      </c>
      <c r="R37" s="274" t="s">
        <v>167</v>
      </c>
      <c r="S37" s="274" t="s">
        <v>167</v>
      </c>
    </row>
    <row r="38" spans="1:19" ht="18" customHeight="1">
      <c r="A38" s="278">
        <v>310400</v>
      </c>
      <c r="B38" s="274" t="s">
        <v>167</v>
      </c>
      <c r="C38" s="274" t="s">
        <v>167</v>
      </c>
      <c r="D38" s="274" t="s">
        <v>167</v>
      </c>
      <c r="E38" s="274" t="s">
        <v>167</v>
      </c>
      <c r="F38" s="274" t="s">
        <v>167</v>
      </c>
      <c r="G38" s="274" t="s">
        <v>167</v>
      </c>
      <c r="H38" s="274" t="s">
        <v>167</v>
      </c>
      <c r="I38" s="274" t="s">
        <v>167</v>
      </c>
      <c r="J38" s="274" t="s">
        <v>167</v>
      </c>
      <c r="K38" s="274" t="s">
        <v>167</v>
      </c>
      <c r="L38" s="274" t="s">
        <v>167</v>
      </c>
      <c r="M38" s="274" t="s">
        <v>167</v>
      </c>
      <c r="N38" s="274" t="s">
        <v>167</v>
      </c>
      <c r="O38" s="274" t="s">
        <v>167</v>
      </c>
      <c r="P38" s="274" t="s">
        <v>167</v>
      </c>
      <c r="Q38" s="274" t="s">
        <v>167</v>
      </c>
      <c r="R38" s="274" t="s">
        <v>167</v>
      </c>
      <c r="S38" s="274" t="s">
        <v>167</v>
      </c>
    </row>
    <row r="39" spans="1:19" ht="18" customHeight="1">
      <c r="A39" s="278">
        <v>310600</v>
      </c>
      <c r="B39" s="274" t="s">
        <v>167</v>
      </c>
      <c r="C39" s="274" t="s">
        <v>167</v>
      </c>
      <c r="D39" s="274" t="s">
        <v>167</v>
      </c>
      <c r="E39" s="274" t="s">
        <v>167</v>
      </c>
      <c r="F39" s="274" t="s">
        <v>167</v>
      </c>
      <c r="G39" s="274" t="s">
        <v>167</v>
      </c>
      <c r="H39" s="274" t="s">
        <v>167</v>
      </c>
      <c r="I39" s="274" t="s">
        <v>167</v>
      </c>
      <c r="J39" s="274" t="s">
        <v>167</v>
      </c>
      <c r="K39" s="274" t="s">
        <v>167</v>
      </c>
      <c r="L39" s="274" t="s">
        <v>167</v>
      </c>
      <c r="M39" s="274" t="s">
        <v>167</v>
      </c>
      <c r="N39" s="274" t="s">
        <v>167</v>
      </c>
      <c r="O39" s="274" t="s">
        <v>167</v>
      </c>
      <c r="P39" s="274" t="s">
        <v>167</v>
      </c>
      <c r="Q39" s="274" t="s">
        <v>167</v>
      </c>
      <c r="R39" s="274" t="s">
        <v>167</v>
      </c>
      <c r="S39" s="274" t="s">
        <v>167</v>
      </c>
    </row>
    <row r="40" spans="1:19" ht="18" customHeight="1">
      <c r="A40" s="278" t="s">
        <v>286</v>
      </c>
      <c r="B40" s="274" t="s">
        <v>167</v>
      </c>
      <c r="C40" s="274" t="s">
        <v>167</v>
      </c>
      <c r="D40" s="274" t="s">
        <v>167</v>
      </c>
      <c r="E40" s="274" t="s">
        <v>167</v>
      </c>
      <c r="F40" s="274" t="s">
        <v>167</v>
      </c>
      <c r="G40" s="274" t="s">
        <v>167</v>
      </c>
      <c r="H40" s="274" t="s">
        <v>167</v>
      </c>
      <c r="I40" s="274" t="s">
        <v>167</v>
      </c>
      <c r="J40" s="274" t="s">
        <v>167</v>
      </c>
      <c r="K40" s="274" t="s">
        <v>167</v>
      </c>
      <c r="L40" s="274" t="s">
        <v>167</v>
      </c>
      <c r="M40" s="274" t="s">
        <v>167</v>
      </c>
      <c r="N40" s="274" t="s">
        <v>167</v>
      </c>
      <c r="O40" s="274" t="s">
        <v>167</v>
      </c>
      <c r="P40" s="274" t="s">
        <v>167</v>
      </c>
      <c r="Q40" s="274" t="s">
        <v>167</v>
      </c>
      <c r="R40" s="274" t="s">
        <v>167</v>
      </c>
      <c r="S40" s="274" t="s">
        <v>167</v>
      </c>
    </row>
    <row r="41" spans="1:19" ht="18" customHeight="1" thickBot="1">
      <c r="A41" s="284" t="s">
        <v>139</v>
      </c>
      <c r="B41" s="281" t="s">
        <v>195</v>
      </c>
      <c r="C41" s="281" t="s">
        <v>195</v>
      </c>
      <c r="D41" s="281" t="s">
        <v>195</v>
      </c>
      <c r="E41" s="281" t="s">
        <v>195</v>
      </c>
      <c r="F41" s="281" t="s">
        <v>195</v>
      </c>
      <c r="G41" s="281" t="s">
        <v>195</v>
      </c>
      <c r="H41" s="281" t="s">
        <v>195</v>
      </c>
      <c r="I41" s="281" t="s">
        <v>195</v>
      </c>
      <c r="J41" s="281" t="s">
        <v>195</v>
      </c>
      <c r="K41" s="281" t="s">
        <v>195</v>
      </c>
      <c r="L41" s="281" t="s">
        <v>195</v>
      </c>
      <c r="M41" s="281" t="s">
        <v>195</v>
      </c>
      <c r="N41" s="281" t="s">
        <v>195</v>
      </c>
      <c r="O41" s="281" t="s">
        <v>195</v>
      </c>
      <c r="P41" s="281" t="s">
        <v>195</v>
      </c>
      <c r="Q41" s="281" t="s">
        <v>195</v>
      </c>
      <c r="R41" s="281" t="s">
        <v>195</v>
      </c>
      <c r="S41" s="281" t="s">
        <v>195</v>
      </c>
    </row>
    <row r="42" spans="1:19" ht="18" customHeight="1" thickTop="1">
      <c r="A42" s="282">
        <v>532000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68"/>
      <c r="R42" s="301" t="s">
        <v>195</v>
      </c>
      <c r="S42" s="268"/>
    </row>
    <row r="43" spans="1:19" ht="18" customHeight="1">
      <c r="A43" s="278">
        <v>320100</v>
      </c>
      <c r="B43" s="274" t="s">
        <v>195</v>
      </c>
      <c r="C43" s="274" t="s">
        <v>195</v>
      </c>
      <c r="D43" s="274" t="s">
        <v>195</v>
      </c>
      <c r="E43" s="274" t="s">
        <v>195</v>
      </c>
      <c r="F43" s="274" t="s">
        <v>195</v>
      </c>
      <c r="G43" s="274" t="s">
        <v>195</v>
      </c>
      <c r="H43" s="274" t="s">
        <v>195</v>
      </c>
      <c r="I43" s="274" t="s">
        <v>195</v>
      </c>
      <c r="J43" s="274" t="s">
        <v>195</v>
      </c>
      <c r="K43" s="274" t="s">
        <v>195</v>
      </c>
      <c r="L43" s="274" t="s">
        <v>195</v>
      </c>
      <c r="M43" s="274" t="s">
        <v>195</v>
      </c>
      <c r="N43" s="274" t="s">
        <v>195</v>
      </c>
      <c r="O43" s="274" t="s">
        <v>195</v>
      </c>
      <c r="P43" s="274" t="s">
        <v>195</v>
      </c>
      <c r="Q43" s="274" t="s">
        <v>195</v>
      </c>
      <c r="R43" s="274" t="s">
        <v>195</v>
      </c>
      <c r="S43" s="274" t="s">
        <v>195</v>
      </c>
    </row>
    <row r="44" spans="1:19" ht="18" customHeight="1">
      <c r="A44" s="278">
        <v>320200</v>
      </c>
      <c r="B44" s="274" t="s">
        <v>195</v>
      </c>
      <c r="C44" s="274" t="s">
        <v>195</v>
      </c>
      <c r="D44" s="274" t="s">
        <v>195</v>
      </c>
      <c r="E44" s="274" t="s">
        <v>195</v>
      </c>
      <c r="F44" s="274" t="s">
        <v>195</v>
      </c>
      <c r="G44" s="274" t="s">
        <v>195</v>
      </c>
      <c r="H44" s="274" t="s">
        <v>195</v>
      </c>
      <c r="I44" s="274" t="s">
        <v>195</v>
      </c>
      <c r="J44" s="274" t="s">
        <v>167</v>
      </c>
      <c r="K44" s="274" t="s">
        <v>195</v>
      </c>
      <c r="L44" s="274" t="s">
        <v>195</v>
      </c>
      <c r="M44" s="274" t="s">
        <v>195</v>
      </c>
      <c r="N44" s="274" t="s">
        <v>195</v>
      </c>
      <c r="O44" s="274" t="s">
        <v>195</v>
      </c>
      <c r="P44" s="274" t="s">
        <v>195</v>
      </c>
      <c r="Q44" s="274" t="s">
        <v>195</v>
      </c>
      <c r="R44" s="274" t="s">
        <v>195</v>
      </c>
      <c r="S44" s="274" t="s">
        <v>167</v>
      </c>
    </row>
    <row r="45" spans="1:19" ht="18" customHeight="1">
      <c r="A45" s="278">
        <v>320300</v>
      </c>
      <c r="B45" s="274" t="s">
        <v>195</v>
      </c>
      <c r="C45" s="274" t="s">
        <v>195</v>
      </c>
      <c r="D45" s="274" t="s">
        <v>195</v>
      </c>
      <c r="E45" s="274" t="s">
        <v>195</v>
      </c>
      <c r="F45" s="274" t="s">
        <v>195</v>
      </c>
      <c r="G45" s="274" t="s">
        <v>195</v>
      </c>
      <c r="H45" s="274" t="s">
        <v>195</v>
      </c>
      <c r="I45" s="274" t="s">
        <v>195</v>
      </c>
      <c r="J45" s="274" t="s">
        <v>195</v>
      </c>
      <c r="K45" s="274" t="s">
        <v>195</v>
      </c>
      <c r="L45" s="274" t="s">
        <v>195</v>
      </c>
      <c r="M45" s="274" t="s">
        <v>195</v>
      </c>
      <c r="N45" s="274" t="s">
        <v>195</v>
      </c>
      <c r="O45" s="274" t="s">
        <v>195</v>
      </c>
      <c r="P45" s="274" t="s">
        <v>195</v>
      </c>
      <c r="Q45" s="274" t="s">
        <v>195</v>
      </c>
      <c r="R45" s="274" t="s">
        <v>195</v>
      </c>
      <c r="S45" s="274" t="s">
        <v>195</v>
      </c>
    </row>
    <row r="46" spans="1:19" ht="18" customHeight="1">
      <c r="A46" s="278">
        <v>320400</v>
      </c>
      <c r="B46" s="274" t="s">
        <v>195</v>
      </c>
      <c r="C46" s="274" t="s">
        <v>195</v>
      </c>
      <c r="D46" s="274" t="s">
        <v>195</v>
      </c>
      <c r="E46" s="274" t="s">
        <v>195</v>
      </c>
      <c r="F46" s="274" t="s">
        <v>195</v>
      </c>
      <c r="G46" s="274" t="s">
        <v>195</v>
      </c>
      <c r="H46" s="274" t="s">
        <v>195</v>
      </c>
      <c r="I46" s="274" t="s">
        <v>195</v>
      </c>
      <c r="J46" s="274" t="s">
        <v>195</v>
      </c>
      <c r="K46" s="274" t="s">
        <v>195</v>
      </c>
      <c r="L46" s="274" t="s">
        <v>195</v>
      </c>
      <c r="M46" s="274" t="s">
        <v>195</v>
      </c>
      <c r="N46" s="274" t="s">
        <v>195</v>
      </c>
      <c r="O46" s="274" t="s">
        <v>195</v>
      </c>
      <c r="P46" s="274" t="s">
        <v>195</v>
      </c>
      <c r="Q46" s="274" t="s">
        <v>195</v>
      </c>
      <c r="R46" s="274" t="s">
        <v>195</v>
      </c>
      <c r="S46" s="274" t="s">
        <v>195</v>
      </c>
    </row>
    <row r="47" spans="1:19" ht="18" customHeight="1">
      <c r="A47" s="278" t="s">
        <v>286</v>
      </c>
      <c r="B47" s="274" t="s">
        <v>195</v>
      </c>
      <c r="C47" s="274" t="s">
        <v>195</v>
      </c>
      <c r="D47" s="274" t="s">
        <v>195</v>
      </c>
      <c r="E47" s="274" t="s">
        <v>195</v>
      </c>
      <c r="F47" s="274" t="s">
        <v>195</v>
      </c>
      <c r="G47" s="274" t="s">
        <v>195</v>
      </c>
      <c r="H47" s="274" t="s">
        <v>195</v>
      </c>
      <c r="I47" s="274" t="s">
        <v>195</v>
      </c>
      <c r="J47" s="274" t="s">
        <v>167</v>
      </c>
      <c r="K47" s="274" t="s">
        <v>195</v>
      </c>
      <c r="L47" s="274" t="s">
        <v>195</v>
      </c>
      <c r="M47" s="274" t="s">
        <v>195</v>
      </c>
      <c r="N47" s="274" t="s">
        <v>195</v>
      </c>
      <c r="O47" s="274" t="s">
        <v>195</v>
      </c>
      <c r="P47" s="274" t="s">
        <v>195</v>
      </c>
      <c r="Q47" s="274" t="s">
        <v>195</v>
      </c>
      <c r="R47" s="274" t="s">
        <v>195</v>
      </c>
      <c r="S47" s="274" t="s">
        <v>195</v>
      </c>
    </row>
    <row r="48" spans="1:19" ht="18" customHeight="1" thickBot="1">
      <c r="A48" s="284" t="s">
        <v>139</v>
      </c>
      <c r="B48" s="281" t="s">
        <v>195</v>
      </c>
      <c r="C48" s="281" t="s">
        <v>195</v>
      </c>
      <c r="D48" s="281" t="s">
        <v>195</v>
      </c>
      <c r="E48" s="281" t="s">
        <v>195</v>
      </c>
      <c r="F48" s="281" t="s">
        <v>195</v>
      </c>
      <c r="G48" s="281" t="s">
        <v>195</v>
      </c>
      <c r="H48" s="281" t="s">
        <v>195</v>
      </c>
      <c r="I48" s="281" t="s">
        <v>195</v>
      </c>
      <c r="J48" s="281" t="s">
        <v>167</v>
      </c>
      <c r="K48" s="281" t="s">
        <v>195</v>
      </c>
      <c r="L48" s="281" t="s">
        <v>195</v>
      </c>
      <c r="M48" s="281" t="s">
        <v>195</v>
      </c>
      <c r="N48" s="281" t="s">
        <v>195</v>
      </c>
      <c r="O48" s="281" t="s">
        <v>195</v>
      </c>
      <c r="P48" s="281" t="s">
        <v>195</v>
      </c>
      <c r="Q48" s="281" t="s">
        <v>195</v>
      </c>
      <c r="R48" s="281" t="s">
        <v>195</v>
      </c>
      <c r="S48" s="281" t="s">
        <v>195</v>
      </c>
    </row>
    <row r="49" spans="1:19" ht="18" customHeight="1" thickTop="1">
      <c r="A49" s="282">
        <v>533000</v>
      </c>
      <c r="B49" s="273"/>
      <c r="C49" s="273"/>
      <c r="D49" s="273"/>
      <c r="E49" s="273"/>
      <c r="F49" s="273"/>
      <c r="G49" s="273"/>
      <c r="H49" s="273"/>
      <c r="I49" s="273"/>
      <c r="J49" s="269"/>
      <c r="K49" s="273"/>
      <c r="L49" s="273"/>
      <c r="M49" s="273"/>
      <c r="N49" s="293" t="s">
        <v>196</v>
      </c>
      <c r="O49" s="273"/>
      <c r="P49" s="273"/>
      <c r="Q49" s="273"/>
      <c r="R49" s="273"/>
      <c r="S49" s="273"/>
    </row>
    <row r="50" spans="1:19" ht="18" customHeight="1">
      <c r="A50" s="278">
        <v>330100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</row>
    <row r="51" spans="1:19" ht="18" customHeight="1">
      <c r="A51" s="278">
        <v>330200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195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</row>
    <row r="52" spans="1:19" ht="18" customHeight="1">
      <c r="A52" s="278">
        <v>330300</v>
      </c>
      <c r="B52" s="274" t="s">
        <v>195</v>
      </c>
      <c r="C52" s="274" t="s">
        <v>195</v>
      </c>
      <c r="D52" s="274" t="s">
        <v>195</v>
      </c>
      <c r="E52" s="274" t="s">
        <v>195</v>
      </c>
      <c r="F52" s="274" t="s">
        <v>195</v>
      </c>
      <c r="G52" s="274" t="s">
        <v>195</v>
      </c>
      <c r="H52" s="274" t="s">
        <v>195</v>
      </c>
      <c r="I52" s="274" t="s">
        <v>195</v>
      </c>
      <c r="J52" s="274" t="s">
        <v>195</v>
      </c>
      <c r="K52" s="274" t="s">
        <v>195</v>
      </c>
      <c r="L52" s="274" t="s">
        <v>195</v>
      </c>
      <c r="M52" s="274" t="s">
        <v>195</v>
      </c>
      <c r="N52" s="274" t="s">
        <v>195</v>
      </c>
      <c r="O52" s="274" t="s">
        <v>195</v>
      </c>
      <c r="P52" s="274" t="s">
        <v>195</v>
      </c>
      <c r="Q52" s="274" t="s">
        <v>195</v>
      </c>
      <c r="R52" s="274" t="s">
        <v>195</v>
      </c>
      <c r="S52" s="274" t="s">
        <v>195</v>
      </c>
    </row>
    <row r="53" spans="1:19" ht="18" customHeight="1">
      <c r="A53" s="278">
        <v>330400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</row>
    <row r="54" spans="1:19" ht="18" customHeight="1">
      <c r="A54" s="278">
        <v>330500</v>
      </c>
      <c r="B54" s="274" t="s">
        <v>195</v>
      </c>
      <c r="C54" s="274" t="s">
        <v>195</v>
      </c>
      <c r="D54" s="274" t="s">
        <v>195</v>
      </c>
      <c r="E54" s="274" t="s">
        <v>195</v>
      </c>
      <c r="F54" s="274" t="s">
        <v>195</v>
      </c>
      <c r="G54" s="274" t="s">
        <v>195</v>
      </c>
      <c r="H54" s="274" t="s">
        <v>195</v>
      </c>
      <c r="I54" s="274" t="s">
        <v>195</v>
      </c>
      <c r="J54" s="274" t="s">
        <v>195</v>
      </c>
      <c r="K54" s="274" t="s">
        <v>195</v>
      </c>
      <c r="L54" s="274" t="s">
        <v>195</v>
      </c>
      <c r="M54" s="274" t="s">
        <v>195</v>
      </c>
      <c r="N54" s="274" t="s">
        <v>195</v>
      </c>
      <c r="O54" s="274" t="s">
        <v>195</v>
      </c>
      <c r="P54" s="274" t="s">
        <v>167</v>
      </c>
      <c r="Q54" s="274" t="s">
        <v>195</v>
      </c>
      <c r="R54" s="274" t="s">
        <v>195</v>
      </c>
      <c r="S54" s="274" t="s">
        <v>167</v>
      </c>
    </row>
    <row r="55" spans="1:19" ht="18" customHeight="1">
      <c r="A55" s="278">
        <v>330600</v>
      </c>
      <c r="B55" s="274" t="s">
        <v>195</v>
      </c>
      <c r="C55" s="274" t="s">
        <v>195</v>
      </c>
      <c r="D55" s="274" t="s">
        <v>195</v>
      </c>
      <c r="E55" s="274" t="s">
        <v>195</v>
      </c>
      <c r="F55" s="274" t="s">
        <v>195</v>
      </c>
      <c r="G55" s="274" t="s">
        <v>195</v>
      </c>
      <c r="H55" s="274" t="s">
        <v>195</v>
      </c>
      <c r="I55" s="274" t="s">
        <v>195</v>
      </c>
      <c r="J55" s="274" t="s">
        <v>195</v>
      </c>
      <c r="K55" s="274" t="s">
        <v>195</v>
      </c>
      <c r="L55" s="274" t="s">
        <v>195</v>
      </c>
      <c r="M55" s="274" t="s">
        <v>195</v>
      </c>
      <c r="N55" s="274" t="s">
        <v>195</v>
      </c>
      <c r="O55" s="274" t="s">
        <v>195</v>
      </c>
      <c r="P55" s="274" t="s">
        <v>195</v>
      </c>
      <c r="Q55" s="274" t="s">
        <v>195</v>
      </c>
      <c r="R55" s="274" t="s">
        <v>195</v>
      </c>
      <c r="S55" s="274" t="s">
        <v>195</v>
      </c>
    </row>
    <row r="56" spans="1:19" ht="18" customHeight="1">
      <c r="A56" s="278">
        <v>330800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</row>
    <row r="57" spans="1:19" ht="18" customHeight="1">
      <c r="A57" s="278">
        <v>330900</v>
      </c>
      <c r="B57" s="274" t="s">
        <v>195</v>
      </c>
      <c r="C57" s="274" t="s">
        <v>195</v>
      </c>
      <c r="D57" s="274" t="s">
        <v>195</v>
      </c>
      <c r="E57" s="274" t="s">
        <v>195</v>
      </c>
      <c r="F57" s="274" t="s">
        <v>195</v>
      </c>
      <c r="G57" s="274" t="s">
        <v>195</v>
      </c>
      <c r="H57" s="274" t="s">
        <v>195</v>
      </c>
      <c r="I57" s="274" t="s">
        <v>195</v>
      </c>
      <c r="J57" s="274" t="s">
        <v>195</v>
      </c>
      <c r="K57" s="274" t="s">
        <v>195</v>
      </c>
      <c r="L57" s="274" t="s">
        <v>195</v>
      </c>
      <c r="M57" s="274" t="s">
        <v>195</v>
      </c>
      <c r="N57" s="274" t="s">
        <v>195</v>
      </c>
      <c r="O57" s="274" t="s">
        <v>195</v>
      </c>
      <c r="P57" s="274" t="s">
        <v>195</v>
      </c>
      <c r="Q57" s="274" t="s">
        <v>195</v>
      </c>
      <c r="R57" s="274" t="s">
        <v>195</v>
      </c>
      <c r="S57" s="274" t="s">
        <v>195</v>
      </c>
    </row>
    <row r="58" spans="1:19" ht="18" customHeight="1">
      <c r="A58" s="278">
        <v>331100</v>
      </c>
      <c r="B58" s="274" t="s">
        <v>195</v>
      </c>
      <c r="C58" s="274" t="s">
        <v>195</v>
      </c>
      <c r="D58" s="274" t="s">
        <v>195</v>
      </c>
      <c r="E58" s="274" t="s">
        <v>195</v>
      </c>
      <c r="F58" s="274" t="s">
        <v>195</v>
      </c>
      <c r="G58" s="274" t="s">
        <v>195</v>
      </c>
      <c r="H58" s="274" t="s">
        <v>195</v>
      </c>
      <c r="I58" s="274" t="s">
        <v>195</v>
      </c>
      <c r="J58" s="274" t="s">
        <v>195</v>
      </c>
      <c r="K58" s="274" t="s">
        <v>195</v>
      </c>
      <c r="L58" s="274" t="s">
        <v>195</v>
      </c>
      <c r="M58" s="274" t="s">
        <v>195</v>
      </c>
      <c r="N58" s="274" t="s">
        <v>195</v>
      </c>
      <c r="O58" s="274" t="s">
        <v>195</v>
      </c>
      <c r="P58" s="274" t="s">
        <v>195</v>
      </c>
      <c r="Q58" s="274" t="s">
        <v>195</v>
      </c>
      <c r="R58" s="274" t="s">
        <v>195</v>
      </c>
      <c r="S58" s="274" t="s">
        <v>195</v>
      </c>
    </row>
    <row r="59" spans="1:19" ht="18" customHeight="1">
      <c r="A59" s="278">
        <v>331300</v>
      </c>
      <c r="B59" s="274" t="s">
        <v>167</v>
      </c>
      <c r="C59" s="274" t="s">
        <v>167</v>
      </c>
      <c r="D59" s="274" t="s">
        <v>167</v>
      </c>
      <c r="E59" s="274" t="s">
        <v>167</v>
      </c>
      <c r="F59" s="274" t="s">
        <v>167</v>
      </c>
      <c r="G59" s="274" t="s">
        <v>167</v>
      </c>
      <c r="H59" s="274" t="s">
        <v>167</v>
      </c>
      <c r="I59" s="274" t="s">
        <v>167</v>
      </c>
      <c r="J59" s="274" t="s">
        <v>167</v>
      </c>
      <c r="K59" s="274" t="s">
        <v>167</v>
      </c>
      <c r="L59" s="274" t="s">
        <v>167</v>
      </c>
      <c r="M59" s="274" t="s">
        <v>167</v>
      </c>
      <c r="N59" s="274" t="s">
        <v>167</v>
      </c>
      <c r="O59" s="274" t="s">
        <v>167</v>
      </c>
      <c r="P59" s="274" t="s">
        <v>167</v>
      </c>
      <c r="Q59" s="274" t="s">
        <v>167</v>
      </c>
      <c r="R59" s="274" t="s">
        <v>167</v>
      </c>
      <c r="S59" s="274" t="s">
        <v>167</v>
      </c>
    </row>
    <row r="60" spans="1:19" ht="18" customHeight="1">
      <c r="A60" s="278">
        <v>331400</v>
      </c>
      <c r="B60" s="274" t="s">
        <v>195</v>
      </c>
      <c r="C60" s="274" t="s">
        <v>195</v>
      </c>
      <c r="D60" s="274" t="s">
        <v>195</v>
      </c>
      <c r="E60" s="274" t="s">
        <v>195</v>
      </c>
      <c r="F60" s="274" t="s">
        <v>195</v>
      </c>
      <c r="G60" s="274" t="s">
        <v>195</v>
      </c>
      <c r="H60" s="274" t="s">
        <v>195</v>
      </c>
      <c r="I60" s="274" t="s">
        <v>195</v>
      </c>
      <c r="J60" s="274" t="s">
        <v>195</v>
      </c>
      <c r="K60" s="274" t="s">
        <v>195</v>
      </c>
      <c r="L60" s="274" t="s">
        <v>195</v>
      </c>
      <c r="M60" s="274" t="s">
        <v>195</v>
      </c>
      <c r="N60" s="274" t="s">
        <v>195</v>
      </c>
      <c r="O60" s="274" t="s">
        <v>195</v>
      </c>
      <c r="P60" s="274" t="s">
        <v>195</v>
      </c>
      <c r="Q60" s="274" t="s">
        <v>195</v>
      </c>
      <c r="R60" s="274" t="s">
        <v>195</v>
      </c>
      <c r="S60" s="274" t="s">
        <v>195</v>
      </c>
    </row>
    <row r="61" spans="1:19" ht="18" customHeight="1">
      <c r="A61" s="278" t="s">
        <v>286</v>
      </c>
      <c r="B61" s="274" t="s">
        <v>195</v>
      </c>
      <c r="C61" s="274" t="s">
        <v>195</v>
      </c>
      <c r="D61" s="274" t="s">
        <v>195</v>
      </c>
      <c r="E61" s="274" t="s">
        <v>195</v>
      </c>
      <c r="F61" s="274" t="s">
        <v>195</v>
      </c>
      <c r="G61" s="274" t="s">
        <v>195</v>
      </c>
      <c r="H61" s="274" t="s">
        <v>195</v>
      </c>
      <c r="I61" s="274" t="s">
        <v>195</v>
      </c>
      <c r="J61" s="274" t="s">
        <v>195</v>
      </c>
      <c r="K61" s="274" t="s">
        <v>195</v>
      </c>
      <c r="L61" s="274" t="s">
        <v>195</v>
      </c>
      <c r="M61" s="274" t="s">
        <v>195</v>
      </c>
      <c r="N61" s="274" t="s">
        <v>195</v>
      </c>
      <c r="O61" s="274" t="s">
        <v>195</v>
      </c>
      <c r="P61" s="274" t="s">
        <v>195</v>
      </c>
      <c r="Q61" s="274" t="s">
        <v>195</v>
      </c>
      <c r="R61" s="274" t="s">
        <v>195</v>
      </c>
      <c r="S61" s="274" t="s">
        <v>195</v>
      </c>
    </row>
    <row r="62" spans="1:19" ht="18" customHeight="1" thickBot="1">
      <c r="A62" s="284" t="s">
        <v>139</v>
      </c>
      <c r="B62" s="281" t="s">
        <v>195</v>
      </c>
      <c r="C62" s="281" t="s">
        <v>195</v>
      </c>
      <c r="D62" s="281" t="s">
        <v>195</v>
      </c>
      <c r="E62" s="281" t="s">
        <v>195</v>
      </c>
      <c r="F62" s="281" t="s">
        <v>195</v>
      </c>
      <c r="G62" s="281" t="s">
        <v>195</v>
      </c>
      <c r="H62" s="281" t="s">
        <v>195</v>
      </c>
      <c r="I62" s="281" t="s">
        <v>195</v>
      </c>
      <c r="J62" s="281" t="s">
        <v>195</v>
      </c>
      <c r="K62" s="281" t="s">
        <v>195</v>
      </c>
      <c r="L62" s="281" t="s">
        <v>195</v>
      </c>
      <c r="M62" s="281" t="s">
        <v>195</v>
      </c>
      <c r="N62" s="281" t="s">
        <v>195</v>
      </c>
      <c r="O62" s="281" t="s">
        <v>195</v>
      </c>
      <c r="P62" s="281" t="s">
        <v>195</v>
      </c>
      <c r="Q62" s="281" t="s">
        <v>195</v>
      </c>
      <c r="R62" s="281" t="s">
        <v>195</v>
      </c>
      <c r="S62" s="274" t="s">
        <v>195</v>
      </c>
    </row>
    <row r="63" ht="19.5" thickTop="1"/>
  </sheetData>
  <sheetProtection/>
  <mergeCells count="15">
    <mergeCell ref="N32:O32"/>
    <mergeCell ref="B1:C1"/>
    <mergeCell ref="D1:E1"/>
    <mergeCell ref="F1:G1"/>
    <mergeCell ref="J1:L1"/>
    <mergeCell ref="P32:Q32"/>
    <mergeCell ref="S32:S33"/>
    <mergeCell ref="N1:O1"/>
    <mergeCell ref="P1:Q1"/>
    <mergeCell ref="S1:S2"/>
    <mergeCell ref="B32:C32"/>
    <mergeCell ref="D32:E32"/>
    <mergeCell ref="F32:G32"/>
    <mergeCell ref="J32:K32"/>
    <mergeCell ref="L32:M32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7">
      <selection activeCell="Q33" sqref="Q33:R33"/>
    </sheetView>
  </sheetViews>
  <sheetFormatPr defaultColWidth="9.140625" defaultRowHeight="21.75"/>
  <cols>
    <col min="1" max="1" width="10.8515625" style="81" customWidth="1"/>
    <col min="2" max="2" width="9.140625" style="81" customWidth="1"/>
    <col min="3" max="3" width="4.57421875" style="81" bestFit="1" customWidth="1"/>
    <col min="4" max="4" width="8.140625" style="81" customWidth="1"/>
    <col min="5" max="5" width="8.00390625" style="81" customWidth="1"/>
    <col min="6" max="6" width="7.7109375" style="81" customWidth="1"/>
    <col min="7" max="7" width="10.00390625" style="81" customWidth="1"/>
    <col min="8" max="8" width="9.140625" style="81" customWidth="1"/>
    <col min="9" max="9" width="5.140625" style="81" customWidth="1"/>
    <col min="10" max="10" width="5.57421875" style="81" customWidth="1"/>
    <col min="11" max="11" width="7.8515625" style="81" customWidth="1"/>
    <col min="12" max="12" width="10.8515625" style="81" bestFit="1" customWidth="1"/>
    <col min="13" max="13" width="6.421875" style="81" customWidth="1"/>
    <col min="14" max="14" width="7.00390625" style="81" customWidth="1"/>
    <col min="15" max="15" width="7.140625" style="81" customWidth="1"/>
    <col min="16" max="16" width="8.421875" style="81" customWidth="1"/>
    <col min="17" max="17" width="6.8515625" style="81" customWidth="1"/>
    <col min="18" max="18" width="8.421875" style="81" customWidth="1"/>
    <col min="19" max="19" width="5.57421875" style="81" customWidth="1"/>
    <col min="20" max="20" width="9.7109375" style="81" customWidth="1"/>
    <col min="21" max="16384" width="9.140625" style="81" customWidth="1"/>
  </cols>
  <sheetData>
    <row r="1" spans="1:20" ht="18" customHeight="1">
      <c r="A1" s="312" t="s">
        <v>265</v>
      </c>
      <c r="B1" s="512" t="s">
        <v>266</v>
      </c>
      <c r="C1" s="513"/>
      <c r="D1" s="513" t="s">
        <v>198</v>
      </c>
      <c r="E1" s="513"/>
      <c r="F1" s="511" t="s">
        <v>199</v>
      </c>
      <c r="G1" s="512"/>
      <c r="H1" s="511" t="s">
        <v>200</v>
      </c>
      <c r="I1" s="512"/>
      <c r="J1" s="275" t="s">
        <v>201</v>
      </c>
      <c r="K1" s="513" t="s">
        <v>202</v>
      </c>
      <c r="L1" s="513"/>
      <c r="M1" s="513" t="s">
        <v>203</v>
      </c>
      <c r="N1" s="513"/>
      <c r="O1" s="513" t="s">
        <v>204</v>
      </c>
      <c r="P1" s="513"/>
      <c r="Q1" s="511" t="s">
        <v>205</v>
      </c>
      <c r="R1" s="512"/>
      <c r="S1" s="295" t="s">
        <v>206</v>
      </c>
      <c r="T1" s="509" t="s">
        <v>291</v>
      </c>
    </row>
    <row r="2" spans="1:20" ht="18" customHeight="1">
      <c r="A2" s="292" t="s">
        <v>292</v>
      </c>
      <c r="B2" s="313" t="s">
        <v>268</v>
      </c>
      <c r="C2" s="313" t="s">
        <v>269</v>
      </c>
      <c r="D2" s="313" t="s">
        <v>270</v>
      </c>
      <c r="E2" s="313" t="s">
        <v>271</v>
      </c>
      <c r="F2" s="313" t="s">
        <v>293</v>
      </c>
      <c r="G2" s="313" t="s">
        <v>273</v>
      </c>
      <c r="H2" s="313" t="s">
        <v>274</v>
      </c>
      <c r="I2" s="313" t="s">
        <v>275</v>
      </c>
      <c r="J2" s="313" t="s">
        <v>276</v>
      </c>
      <c r="K2" s="313" t="s">
        <v>277</v>
      </c>
      <c r="L2" s="313" t="s">
        <v>278</v>
      </c>
      <c r="M2" s="313" t="s">
        <v>279</v>
      </c>
      <c r="N2" s="313" t="s">
        <v>280</v>
      </c>
      <c r="O2" s="313" t="s">
        <v>281</v>
      </c>
      <c r="P2" s="314" t="s">
        <v>282</v>
      </c>
      <c r="Q2" s="313" t="s">
        <v>283</v>
      </c>
      <c r="R2" s="313" t="s">
        <v>284</v>
      </c>
      <c r="S2" s="315" t="s">
        <v>285</v>
      </c>
      <c r="T2" s="515"/>
    </row>
    <row r="3" spans="1:20" ht="18" customHeight="1">
      <c r="A3" s="316" t="s">
        <v>18</v>
      </c>
      <c r="B3" s="317"/>
      <c r="C3" s="318"/>
      <c r="D3" s="319"/>
      <c r="E3" s="318"/>
      <c r="F3" s="319"/>
      <c r="G3" s="318"/>
      <c r="H3" s="319"/>
      <c r="I3" s="318"/>
      <c r="J3" s="319"/>
      <c r="K3" s="318"/>
      <c r="L3" s="318"/>
      <c r="M3" s="319"/>
      <c r="N3" s="318"/>
      <c r="O3" s="319"/>
      <c r="P3" s="317"/>
      <c r="Q3" s="318"/>
      <c r="R3" s="318"/>
      <c r="S3" s="320"/>
      <c r="T3" s="510"/>
    </row>
    <row r="4" spans="1:20" ht="18" customHeight="1">
      <c r="A4" s="277">
        <v>534000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7"/>
      <c r="Q4" s="318"/>
      <c r="R4" s="318"/>
      <c r="S4" s="321"/>
      <c r="T4" s="318"/>
    </row>
    <row r="5" spans="1:20" ht="18" customHeight="1">
      <c r="A5" s="278">
        <v>340100</v>
      </c>
      <c r="B5" s="274">
        <v>22900.65</v>
      </c>
      <c r="C5" s="278" t="s">
        <v>195</v>
      </c>
      <c r="D5" s="278" t="s">
        <v>195</v>
      </c>
      <c r="E5" s="278" t="s">
        <v>195</v>
      </c>
      <c r="F5" s="278" t="s">
        <v>195</v>
      </c>
      <c r="G5" s="278" t="s">
        <v>195</v>
      </c>
      <c r="H5" s="278" t="s">
        <v>195</v>
      </c>
      <c r="I5" s="278" t="s">
        <v>195</v>
      </c>
      <c r="J5" s="278" t="s">
        <v>195</v>
      </c>
      <c r="K5" s="278" t="s">
        <v>195</v>
      </c>
      <c r="L5" s="278" t="s">
        <v>195</v>
      </c>
      <c r="M5" s="278" t="s">
        <v>195</v>
      </c>
      <c r="N5" s="278" t="s">
        <v>195</v>
      </c>
      <c r="O5" s="278" t="s">
        <v>195</v>
      </c>
      <c r="P5" s="299" t="s">
        <v>195</v>
      </c>
      <c r="Q5" s="278" t="s">
        <v>195</v>
      </c>
      <c r="R5" s="278" t="s">
        <v>195</v>
      </c>
      <c r="S5" s="278" t="s">
        <v>195</v>
      </c>
      <c r="T5" s="274">
        <f aca="true" t="shared" si="0" ref="T5:T10">SUM(B5:S5)</f>
        <v>22900.65</v>
      </c>
    </row>
    <row r="6" spans="1:20" ht="18" customHeight="1">
      <c r="A6" s="278">
        <v>340300</v>
      </c>
      <c r="B6" s="274">
        <v>257.87</v>
      </c>
      <c r="C6" s="278" t="s">
        <v>195</v>
      </c>
      <c r="D6" s="278" t="s">
        <v>195</v>
      </c>
      <c r="E6" s="278" t="s">
        <v>195</v>
      </c>
      <c r="F6" s="278" t="s">
        <v>195</v>
      </c>
      <c r="G6" s="278" t="s">
        <v>195</v>
      </c>
      <c r="H6" s="278" t="s">
        <v>195</v>
      </c>
      <c r="I6" s="278" t="s">
        <v>195</v>
      </c>
      <c r="J6" s="278" t="s">
        <v>195</v>
      </c>
      <c r="K6" s="278" t="s">
        <v>195</v>
      </c>
      <c r="L6" s="278" t="s">
        <v>195</v>
      </c>
      <c r="M6" s="278" t="s">
        <v>195</v>
      </c>
      <c r="N6" s="278" t="s">
        <v>195</v>
      </c>
      <c r="O6" s="278" t="s">
        <v>195</v>
      </c>
      <c r="P6" s="299" t="s">
        <v>195</v>
      </c>
      <c r="Q6" s="278" t="s">
        <v>195</v>
      </c>
      <c r="R6" s="278" t="s">
        <v>195</v>
      </c>
      <c r="S6" s="278" t="s">
        <v>195</v>
      </c>
      <c r="T6" s="274">
        <f t="shared" si="0"/>
        <v>257.87</v>
      </c>
    </row>
    <row r="7" spans="1:20" ht="18" customHeight="1">
      <c r="A7" s="278">
        <v>340400</v>
      </c>
      <c r="B7" s="274">
        <v>344</v>
      </c>
      <c r="C7" s="278" t="s">
        <v>195</v>
      </c>
      <c r="D7" s="278" t="s">
        <v>195</v>
      </c>
      <c r="E7" s="278" t="s">
        <v>195</v>
      </c>
      <c r="F7" s="278" t="s">
        <v>195</v>
      </c>
      <c r="G7" s="278" t="s">
        <v>195</v>
      </c>
      <c r="H7" s="278" t="s">
        <v>195</v>
      </c>
      <c r="I7" s="278" t="s">
        <v>195</v>
      </c>
      <c r="J7" s="278" t="s">
        <v>195</v>
      </c>
      <c r="K7" s="278" t="s">
        <v>195</v>
      </c>
      <c r="L7" s="278" t="s">
        <v>195</v>
      </c>
      <c r="M7" s="278" t="s">
        <v>195</v>
      </c>
      <c r="N7" s="278" t="s">
        <v>195</v>
      </c>
      <c r="O7" s="278" t="s">
        <v>195</v>
      </c>
      <c r="P7" s="299" t="s">
        <v>195</v>
      </c>
      <c r="Q7" s="278" t="s">
        <v>195</v>
      </c>
      <c r="R7" s="278" t="s">
        <v>195</v>
      </c>
      <c r="S7" s="278" t="s">
        <v>195</v>
      </c>
      <c r="T7" s="274">
        <f t="shared" si="0"/>
        <v>344</v>
      </c>
    </row>
    <row r="8" spans="1:20" ht="18" customHeight="1">
      <c r="A8" s="278">
        <v>340500</v>
      </c>
      <c r="B8" s="274">
        <v>8664.86</v>
      </c>
      <c r="C8" s="278" t="s">
        <v>195</v>
      </c>
      <c r="D8" s="278" t="s">
        <v>195</v>
      </c>
      <c r="E8" s="278" t="s">
        <v>195</v>
      </c>
      <c r="F8" s="278" t="s">
        <v>195</v>
      </c>
      <c r="G8" s="278" t="s">
        <v>195</v>
      </c>
      <c r="H8" s="278" t="s">
        <v>195</v>
      </c>
      <c r="I8" s="278" t="s">
        <v>195</v>
      </c>
      <c r="J8" s="278" t="s">
        <v>195</v>
      </c>
      <c r="K8" s="278" t="s">
        <v>195</v>
      </c>
      <c r="L8" s="278" t="s">
        <v>195</v>
      </c>
      <c r="M8" s="278" t="s">
        <v>195</v>
      </c>
      <c r="N8" s="278" t="s">
        <v>195</v>
      </c>
      <c r="O8" s="278" t="s">
        <v>195</v>
      </c>
      <c r="P8" s="299" t="s">
        <v>195</v>
      </c>
      <c r="Q8" s="278" t="s">
        <v>195</v>
      </c>
      <c r="R8" s="278" t="s">
        <v>195</v>
      </c>
      <c r="S8" s="278" t="s">
        <v>195</v>
      </c>
      <c r="T8" s="274">
        <f t="shared" si="0"/>
        <v>8664.86</v>
      </c>
    </row>
    <row r="9" spans="1:20" ht="18" customHeight="1">
      <c r="A9" s="278" t="s">
        <v>286</v>
      </c>
      <c r="B9" s="274">
        <f>SUM(B5:B8)</f>
        <v>32167.38</v>
      </c>
      <c r="C9" s="278" t="s">
        <v>195</v>
      </c>
      <c r="D9" s="278" t="s">
        <v>195</v>
      </c>
      <c r="E9" s="278" t="s">
        <v>195</v>
      </c>
      <c r="F9" s="278" t="s">
        <v>195</v>
      </c>
      <c r="G9" s="278" t="s">
        <v>195</v>
      </c>
      <c r="H9" s="278" t="s">
        <v>195</v>
      </c>
      <c r="I9" s="278" t="s">
        <v>195</v>
      </c>
      <c r="J9" s="278" t="s">
        <v>195</v>
      </c>
      <c r="K9" s="278" t="s">
        <v>195</v>
      </c>
      <c r="L9" s="278" t="s">
        <v>195</v>
      </c>
      <c r="M9" s="278" t="s">
        <v>195</v>
      </c>
      <c r="N9" s="278" t="s">
        <v>195</v>
      </c>
      <c r="O9" s="278" t="s">
        <v>195</v>
      </c>
      <c r="P9" s="299" t="s">
        <v>195</v>
      </c>
      <c r="Q9" s="278" t="s">
        <v>195</v>
      </c>
      <c r="R9" s="278" t="s">
        <v>195</v>
      </c>
      <c r="S9" s="278" t="s">
        <v>195</v>
      </c>
      <c r="T9" s="274">
        <f>SUM(B9:S9)</f>
        <v>32167.38</v>
      </c>
    </row>
    <row r="10" spans="1:20" ht="18" customHeight="1" thickBot="1">
      <c r="A10" s="322" t="s">
        <v>139</v>
      </c>
      <c r="B10" s="323">
        <v>465542.96</v>
      </c>
      <c r="C10" s="284" t="s">
        <v>195</v>
      </c>
      <c r="D10" s="284" t="s">
        <v>195</v>
      </c>
      <c r="E10" s="284" t="s">
        <v>195</v>
      </c>
      <c r="F10" s="284" t="s">
        <v>195</v>
      </c>
      <c r="G10" s="284" t="s">
        <v>195</v>
      </c>
      <c r="H10" s="284" t="s">
        <v>195</v>
      </c>
      <c r="I10" s="284" t="s">
        <v>195</v>
      </c>
      <c r="J10" s="284" t="s">
        <v>195</v>
      </c>
      <c r="K10" s="281" t="s">
        <v>167</v>
      </c>
      <c r="L10" s="284" t="s">
        <v>195</v>
      </c>
      <c r="M10" s="284" t="s">
        <v>195</v>
      </c>
      <c r="N10" s="284" t="s">
        <v>195</v>
      </c>
      <c r="O10" s="284" t="s">
        <v>195</v>
      </c>
      <c r="P10" s="324" t="s">
        <v>195</v>
      </c>
      <c r="Q10" s="284" t="s">
        <v>195</v>
      </c>
      <c r="R10" s="284" t="s">
        <v>195</v>
      </c>
      <c r="S10" s="284" t="s">
        <v>195</v>
      </c>
      <c r="T10" s="274">
        <f t="shared" si="0"/>
        <v>465542.96</v>
      </c>
    </row>
    <row r="11" spans="1:20" ht="18" customHeight="1" thickTop="1">
      <c r="A11" s="282">
        <v>561000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325" t="s">
        <v>196</v>
      </c>
      <c r="Q11" s="273"/>
      <c r="R11" s="273"/>
      <c r="S11" s="326"/>
      <c r="T11" s="273"/>
    </row>
    <row r="12" spans="1:20" ht="18" customHeight="1">
      <c r="A12" s="273">
        <v>610100</v>
      </c>
      <c r="B12" s="269" t="s">
        <v>195</v>
      </c>
      <c r="C12" s="273" t="s">
        <v>195</v>
      </c>
      <c r="D12" s="273" t="s">
        <v>195</v>
      </c>
      <c r="E12" s="273" t="s">
        <v>195</v>
      </c>
      <c r="F12" s="273" t="s">
        <v>195</v>
      </c>
      <c r="G12" s="273" t="s">
        <v>195</v>
      </c>
      <c r="H12" s="273" t="s">
        <v>195</v>
      </c>
      <c r="I12" s="273" t="s">
        <v>195</v>
      </c>
      <c r="J12" s="273" t="s">
        <v>195</v>
      </c>
      <c r="K12" s="273" t="s">
        <v>195</v>
      </c>
      <c r="L12" s="273" t="s">
        <v>195</v>
      </c>
      <c r="M12" s="273" t="s">
        <v>195</v>
      </c>
      <c r="N12" s="273" t="s">
        <v>195</v>
      </c>
      <c r="O12" s="273" t="s">
        <v>195</v>
      </c>
      <c r="P12" s="325" t="s">
        <v>195</v>
      </c>
      <c r="Q12" s="273" t="s">
        <v>195</v>
      </c>
      <c r="R12" s="273" t="s">
        <v>195</v>
      </c>
      <c r="S12" s="326" t="s">
        <v>195</v>
      </c>
      <c r="T12" s="269">
        <f>SUM(B12:S12)</f>
        <v>0</v>
      </c>
    </row>
    <row r="13" spans="1:20" ht="18" customHeight="1">
      <c r="A13" s="278">
        <v>610200</v>
      </c>
      <c r="B13" s="274" t="s">
        <v>195</v>
      </c>
      <c r="C13" s="278" t="s">
        <v>195</v>
      </c>
      <c r="D13" s="278" t="s">
        <v>195</v>
      </c>
      <c r="E13" s="278" t="s">
        <v>195</v>
      </c>
      <c r="F13" s="297" t="s">
        <v>195</v>
      </c>
      <c r="G13" s="296" t="s">
        <v>195</v>
      </c>
      <c r="H13" s="297" t="s">
        <v>195</v>
      </c>
      <c r="I13" s="278" t="s">
        <v>195</v>
      </c>
      <c r="J13" s="278" t="s">
        <v>195</v>
      </c>
      <c r="K13" s="278" t="s">
        <v>195</v>
      </c>
      <c r="L13" s="379" t="s">
        <v>195</v>
      </c>
      <c r="M13" s="278" t="s">
        <v>195</v>
      </c>
      <c r="N13" s="278" t="s">
        <v>195</v>
      </c>
      <c r="O13" s="278" t="s">
        <v>195</v>
      </c>
      <c r="P13" s="271">
        <v>9500</v>
      </c>
      <c r="Q13" s="278" t="s">
        <v>195</v>
      </c>
      <c r="R13" s="278" t="s">
        <v>195</v>
      </c>
      <c r="S13" s="303" t="s">
        <v>195</v>
      </c>
      <c r="T13" s="274">
        <f>SUM(B13:S13)</f>
        <v>9500</v>
      </c>
    </row>
    <row r="14" spans="1:20" ht="18" customHeight="1">
      <c r="A14" s="278">
        <v>610400</v>
      </c>
      <c r="B14" s="274" t="s">
        <v>195</v>
      </c>
      <c r="C14" s="278" t="s">
        <v>195</v>
      </c>
      <c r="D14" s="274" t="s">
        <v>195</v>
      </c>
      <c r="E14" s="302" t="s">
        <v>195</v>
      </c>
      <c r="F14" s="302" t="s">
        <v>195</v>
      </c>
      <c r="G14" s="274" t="s">
        <v>195</v>
      </c>
      <c r="H14" s="274">
        <v>90000</v>
      </c>
      <c r="I14" s="278" t="s">
        <v>195</v>
      </c>
      <c r="J14" s="274" t="s">
        <v>195</v>
      </c>
      <c r="K14" s="278" t="s">
        <v>195</v>
      </c>
      <c r="L14" s="278" t="s">
        <v>195</v>
      </c>
      <c r="M14" s="278" t="s">
        <v>195</v>
      </c>
      <c r="N14" s="302" t="s">
        <v>195</v>
      </c>
      <c r="O14" s="274" t="s">
        <v>195</v>
      </c>
      <c r="P14" s="271" t="s">
        <v>195</v>
      </c>
      <c r="Q14" s="278" t="s">
        <v>195</v>
      </c>
      <c r="R14" s="278" t="s">
        <v>195</v>
      </c>
      <c r="S14" s="303" t="s">
        <v>195</v>
      </c>
      <c r="T14" s="269">
        <f>SUM(B14:S14)</f>
        <v>90000</v>
      </c>
    </row>
    <row r="15" spans="1:20" ht="18" customHeight="1">
      <c r="A15" s="278" t="s">
        <v>286</v>
      </c>
      <c r="B15" s="274">
        <f>SUM(B12:B14)</f>
        <v>0</v>
      </c>
      <c r="C15" s="274">
        <f aca="true" t="shared" si="1" ref="C15:S15">SUM(C13:C14)</f>
        <v>0</v>
      </c>
      <c r="D15" s="274">
        <f t="shared" si="1"/>
        <v>0</v>
      </c>
      <c r="E15" s="274">
        <f t="shared" si="1"/>
        <v>0</v>
      </c>
      <c r="F15" s="274">
        <f t="shared" si="1"/>
        <v>0</v>
      </c>
      <c r="G15" s="274">
        <f t="shared" si="1"/>
        <v>0</v>
      </c>
      <c r="H15" s="274">
        <f t="shared" si="1"/>
        <v>90000</v>
      </c>
      <c r="I15" s="274">
        <f t="shared" si="1"/>
        <v>0</v>
      </c>
      <c r="J15" s="274">
        <f t="shared" si="1"/>
        <v>0</v>
      </c>
      <c r="K15" s="274">
        <f t="shared" si="1"/>
        <v>0</v>
      </c>
      <c r="L15" s="274">
        <f t="shared" si="1"/>
        <v>0</v>
      </c>
      <c r="M15" s="274">
        <f t="shared" si="1"/>
        <v>0</v>
      </c>
      <c r="N15" s="274">
        <f t="shared" si="1"/>
        <v>0</v>
      </c>
      <c r="O15" s="274">
        <f t="shared" si="1"/>
        <v>0</v>
      </c>
      <c r="P15" s="274">
        <f t="shared" si="1"/>
        <v>9500</v>
      </c>
      <c r="Q15" s="274">
        <f t="shared" si="1"/>
        <v>0</v>
      </c>
      <c r="R15" s="274">
        <f t="shared" si="1"/>
        <v>0</v>
      </c>
      <c r="S15" s="274">
        <f t="shared" si="1"/>
        <v>0</v>
      </c>
      <c r="T15" s="269">
        <f>SUM(B15:S15)</f>
        <v>99500</v>
      </c>
    </row>
    <row r="16" spans="1:20" ht="18" customHeight="1" thickBot="1">
      <c r="A16" s="284" t="s">
        <v>139</v>
      </c>
      <c r="B16" s="281">
        <v>50600</v>
      </c>
      <c r="C16" s="284" t="s">
        <v>195</v>
      </c>
      <c r="D16" s="281" t="s">
        <v>195</v>
      </c>
      <c r="E16" s="281" t="s">
        <v>195</v>
      </c>
      <c r="F16" s="309">
        <v>5000</v>
      </c>
      <c r="G16" s="281">
        <v>2787000</v>
      </c>
      <c r="H16" s="281">
        <v>90000</v>
      </c>
      <c r="I16" s="284" t="s">
        <v>195</v>
      </c>
      <c r="J16" s="281" t="s">
        <v>195</v>
      </c>
      <c r="K16" s="284" t="s">
        <v>195</v>
      </c>
      <c r="L16" s="380">
        <v>485504.84</v>
      </c>
      <c r="M16" s="284" t="s">
        <v>195</v>
      </c>
      <c r="N16" s="309">
        <v>0</v>
      </c>
      <c r="O16" s="281" t="s">
        <v>195</v>
      </c>
      <c r="P16" s="327">
        <v>108000</v>
      </c>
      <c r="Q16" s="284" t="s">
        <v>195</v>
      </c>
      <c r="R16" s="284" t="s">
        <v>195</v>
      </c>
      <c r="S16" s="328" t="s">
        <v>195</v>
      </c>
      <c r="T16" s="269">
        <f>SUM(B16:S16)</f>
        <v>3526104.84</v>
      </c>
    </row>
    <row r="17" spans="1:20" ht="18" customHeight="1" thickTop="1">
      <c r="A17" s="282">
        <v>541000</v>
      </c>
      <c r="B17" s="269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325"/>
      <c r="Q17" s="273"/>
      <c r="R17" s="273"/>
      <c r="S17" s="326"/>
      <c r="T17" s="269"/>
    </row>
    <row r="18" spans="1:20" ht="18" customHeight="1">
      <c r="A18" s="278">
        <v>410100</v>
      </c>
      <c r="B18" s="274" t="s">
        <v>195</v>
      </c>
      <c r="C18" s="274"/>
      <c r="D18" s="278" t="s">
        <v>195</v>
      </c>
      <c r="E18" s="278" t="s">
        <v>195</v>
      </c>
      <c r="F18" s="278" t="s">
        <v>195</v>
      </c>
      <c r="G18" s="278" t="s">
        <v>195</v>
      </c>
      <c r="H18" s="278" t="s">
        <v>195</v>
      </c>
      <c r="I18" s="278" t="s">
        <v>195</v>
      </c>
      <c r="J18" s="278" t="s">
        <v>195</v>
      </c>
      <c r="K18" s="278" t="s">
        <v>195</v>
      </c>
      <c r="L18" s="274" t="s">
        <v>195</v>
      </c>
      <c r="M18" s="278" t="s">
        <v>195</v>
      </c>
      <c r="N18" s="278" t="s">
        <v>195</v>
      </c>
      <c r="O18" s="278" t="s">
        <v>195</v>
      </c>
      <c r="P18" s="299" t="s">
        <v>195</v>
      </c>
      <c r="Q18" s="278" t="s">
        <v>195</v>
      </c>
      <c r="R18" s="278" t="s">
        <v>195</v>
      </c>
      <c r="S18" s="303" t="s">
        <v>195</v>
      </c>
      <c r="T18" s="269">
        <f aca="true" t="shared" si="2" ref="T18:T23">SUM(B18:S18)</f>
        <v>0</v>
      </c>
    </row>
    <row r="19" spans="1:20" ht="18" customHeight="1">
      <c r="A19" s="278">
        <v>410400</v>
      </c>
      <c r="B19" s="274" t="s">
        <v>195</v>
      </c>
      <c r="C19" s="274" t="s">
        <v>195</v>
      </c>
      <c r="D19" s="274" t="s">
        <v>195</v>
      </c>
      <c r="E19" s="274" t="s">
        <v>195</v>
      </c>
      <c r="F19" s="274" t="s">
        <v>195</v>
      </c>
      <c r="G19" s="274" t="s">
        <v>195</v>
      </c>
      <c r="H19" s="274" t="s">
        <v>195</v>
      </c>
      <c r="I19" s="274" t="s">
        <v>195</v>
      </c>
      <c r="J19" s="274" t="s">
        <v>195</v>
      </c>
      <c r="K19" s="274" t="s">
        <v>195</v>
      </c>
      <c r="L19" s="274" t="s">
        <v>195</v>
      </c>
      <c r="M19" s="274" t="s">
        <v>195</v>
      </c>
      <c r="N19" s="274" t="s">
        <v>195</v>
      </c>
      <c r="O19" s="274" t="s">
        <v>195</v>
      </c>
      <c r="P19" s="274" t="s">
        <v>195</v>
      </c>
      <c r="Q19" s="274" t="s">
        <v>195</v>
      </c>
      <c r="R19" s="274" t="s">
        <v>195</v>
      </c>
      <c r="S19" s="274" t="s">
        <v>195</v>
      </c>
      <c r="T19" s="269">
        <f t="shared" si="2"/>
        <v>0</v>
      </c>
    </row>
    <row r="20" spans="1:20" ht="18" customHeight="1">
      <c r="A20" s="278">
        <v>410600</v>
      </c>
      <c r="B20" s="274" t="s">
        <v>195</v>
      </c>
      <c r="C20" s="278" t="s">
        <v>195</v>
      </c>
      <c r="D20" s="278" t="s">
        <v>195</v>
      </c>
      <c r="E20" s="278" t="s">
        <v>195</v>
      </c>
      <c r="F20" s="278" t="s">
        <v>195</v>
      </c>
      <c r="G20" s="278" t="s">
        <v>195</v>
      </c>
      <c r="H20" s="278" t="s">
        <v>195</v>
      </c>
      <c r="I20" s="278" t="s">
        <v>195</v>
      </c>
      <c r="J20" s="278" t="s">
        <v>195</v>
      </c>
      <c r="K20" s="274" t="s">
        <v>195</v>
      </c>
      <c r="L20" s="274">
        <v>11800</v>
      </c>
      <c r="M20" s="278" t="s">
        <v>195</v>
      </c>
      <c r="N20" s="278" t="s">
        <v>195</v>
      </c>
      <c r="O20" s="278" t="s">
        <v>195</v>
      </c>
      <c r="P20" s="299" t="s">
        <v>195</v>
      </c>
      <c r="Q20" s="278" t="s">
        <v>195</v>
      </c>
      <c r="R20" s="278" t="s">
        <v>195</v>
      </c>
      <c r="S20" s="303" t="s">
        <v>195</v>
      </c>
      <c r="T20" s="269">
        <f t="shared" si="2"/>
        <v>11800</v>
      </c>
    </row>
    <row r="21" spans="1:20" ht="18" customHeight="1">
      <c r="A21" s="278">
        <v>410900</v>
      </c>
      <c r="B21" s="274" t="s">
        <v>195</v>
      </c>
      <c r="C21" s="274" t="s">
        <v>195</v>
      </c>
      <c r="D21" s="278" t="s">
        <v>195</v>
      </c>
      <c r="E21" s="278" t="s">
        <v>195</v>
      </c>
      <c r="F21" s="278" t="s">
        <v>195</v>
      </c>
      <c r="G21" s="278" t="s">
        <v>195</v>
      </c>
      <c r="H21" s="278" t="s">
        <v>195</v>
      </c>
      <c r="I21" s="278" t="s">
        <v>195</v>
      </c>
      <c r="J21" s="278" t="s">
        <v>195</v>
      </c>
      <c r="K21" s="274" t="s">
        <v>167</v>
      </c>
      <c r="L21" s="274" t="s">
        <v>195</v>
      </c>
      <c r="M21" s="278" t="s">
        <v>195</v>
      </c>
      <c r="N21" s="278" t="s">
        <v>195</v>
      </c>
      <c r="O21" s="278" t="s">
        <v>195</v>
      </c>
      <c r="P21" s="299" t="s">
        <v>195</v>
      </c>
      <c r="Q21" s="278" t="s">
        <v>195</v>
      </c>
      <c r="R21" s="278" t="s">
        <v>195</v>
      </c>
      <c r="S21" s="303" t="s">
        <v>195</v>
      </c>
      <c r="T21" s="269">
        <f t="shared" si="2"/>
        <v>0</v>
      </c>
    </row>
    <row r="22" spans="1:20" ht="18" customHeight="1">
      <c r="A22" s="278">
        <v>411600</v>
      </c>
      <c r="B22" s="296">
        <v>68200</v>
      </c>
      <c r="C22" s="302" t="s">
        <v>195</v>
      </c>
      <c r="D22" s="278" t="s">
        <v>195</v>
      </c>
      <c r="E22" s="278" t="s">
        <v>195</v>
      </c>
      <c r="F22" s="278" t="s">
        <v>195</v>
      </c>
      <c r="G22" s="278" t="s">
        <v>195</v>
      </c>
      <c r="H22" s="278" t="s">
        <v>195</v>
      </c>
      <c r="I22" s="278" t="s">
        <v>195</v>
      </c>
      <c r="J22" s="278" t="s">
        <v>195</v>
      </c>
      <c r="K22" s="274" t="s">
        <v>195</v>
      </c>
      <c r="L22" s="274" t="s">
        <v>195</v>
      </c>
      <c r="M22" s="278" t="s">
        <v>195</v>
      </c>
      <c r="N22" s="278" t="s">
        <v>195</v>
      </c>
      <c r="O22" s="278" t="s">
        <v>195</v>
      </c>
      <c r="P22" s="299" t="s">
        <v>195</v>
      </c>
      <c r="Q22" s="278" t="s">
        <v>195</v>
      </c>
      <c r="R22" s="278" t="s">
        <v>195</v>
      </c>
      <c r="S22" s="303" t="s">
        <v>195</v>
      </c>
      <c r="T22" s="269">
        <f t="shared" si="2"/>
        <v>68200</v>
      </c>
    </row>
    <row r="23" spans="1:20" ht="18" customHeight="1">
      <c r="A23" s="278">
        <v>411800</v>
      </c>
      <c r="B23" s="274">
        <v>20286.13</v>
      </c>
      <c r="C23" s="278" t="s">
        <v>195</v>
      </c>
      <c r="D23" s="278" t="s">
        <v>195</v>
      </c>
      <c r="E23" s="278" t="s">
        <v>195</v>
      </c>
      <c r="F23" s="278" t="s">
        <v>195</v>
      </c>
      <c r="G23" s="278" t="s">
        <v>195</v>
      </c>
      <c r="H23" s="278" t="s">
        <v>195</v>
      </c>
      <c r="I23" s="278" t="s">
        <v>195</v>
      </c>
      <c r="J23" s="278" t="s">
        <v>195</v>
      </c>
      <c r="K23" s="274" t="s">
        <v>195</v>
      </c>
      <c r="L23" s="296" t="s">
        <v>195</v>
      </c>
      <c r="M23" s="278" t="s">
        <v>195</v>
      </c>
      <c r="N23" s="278" t="s">
        <v>195</v>
      </c>
      <c r="O23" s="278" t="s">
        <v>195</v>
      </c>
      <c r="P23" s="278" t="s">
        <v>195</v>
      </c>
      <c r="Q23" s="278" t="s">
        <v>195</v>
      </c>
      <c r="R23" s="278" t="s">
        <v>195</v>
      </c>
      <c r="S23" s="278" t="s">
        <v>195</v>
      </c>
      <c r="T23" s="269">
        <f t="shared" si="2"/>
        <v>20286.13</v>
      </c>
    </row>
    <row r="24" spans="1:20" ht="18" customHeight="1">
      <c r="A24" s="278" t="s">
        <v>286</v>
      </c>
      <c r="B24" s="274">
        <f>SUM(B18:B23)</f>
        <v>88486.13</v>
      </c>
      <c r="C24" s="274">
        <f>SUM(C18:C23)</f>
        <v>0</v>
      </c>
      <c r="D24" s="274" t="s">
        <v>167</v>
      </c>
      <c r="E24" s="278" t="s">
        <v>195</v>
      </c>
      <c r="F24" s="278" t="s">
        <v>195</v>
      </c>
      <c r="G24" s="278" t="s">
        <v>195</v>
      </c>
      <c r="H24" s="379" t="s">
        <v>195</v>
      </c>
      <c r="I24" s="278" t="s">
        <v>195</v>
      </c>
      <c r="J24" s="278" t="s">
        <v>195</v>
      </c>
      <c r="K24" s="274">
        <f>SUM(K19:K23)</f>
        <v>0</v>
      </c>
      <c r="L24" s="274">
        <f>SUM(L18:L23)</f>
        <v>11800</v>
      </c>
      <c r="M24" s="278" t="s">
        <v>195</v>
      </c>
      <c r="N24" s="278" t="s">
        <v>195</v>
      </c>
      <c r="O24" s="278" t="s">
        <v>195</v>
      </c>
      <c r="P24" s="299" t="s">
        <v>195</v>
      </c>
      <c r="Q24" s="278" t="s">
        <v>195</v>
      </c>
      <c r="R24" s="278" t="s">
        <v>195</v>
      </c>
      <c r="S24" s="303" t="s">
        <v>195</v>
      </c>
      <c r="T24" s="274">
        <f>SUM(B24:S24)</f>
        <v>100286.13</v>
      </c>
    </row>
    <row r="25" spans="1:20" ht="18" customHeight="1" thickBot="1">
      <c r="A25" s="284" t="s">
        <v>139</v>
      </c>
      <c r="B25" s="281">
        <v>88486.13</v>
      </c>
      <c r="C25" s="281">
        <v>0</v>
      </c>
      <c r="D25" s="281"/>
      <c r="E25" s="284" t="s">
        <v>195</v>
      </c>
      <c r="F25" s="284" t="s">
        <v>195</v>
      </c>
      <c r="G25" s="284" t="s">
        <v>195</v>
      </c>
      <c r="H25" s="380">
        <v>59000</v>
      </c>
      <c r="I25" s="329" t="s">
        <v>167</v>
      </c>
      <c r="J25" s="284" t="s">
        <v>195</v>
      </c>
      <c r="K25" s="281">
        <v>6000</v>
      </c>
      <c r="L25" s="281">
        <v>352850</v>
      </c>
      <c r="M25" s="284" t="s">
        <v>195</v>
      </c>
      <c r="N25" s="284" t="s">
        <v>195</v>
      </c>
      <c r="O25" s="284" t="s">
        <v>195</v>
      </c>
      <c r="P25" s="324" t="s">
        <v>195</v>
      </c>
      <c r="Q25" s="284" t="s">
        <v>195</v>
      </c>
      <c r="R25" s="284" t="s">
        <v>195</v>
      </c>
      <c r="S25" s="328" t="s">
        <v>195</v>
      </c>
      <c r="T25" s="274">
        <f>SUM(B25:S25)</f>
        <v>506336.13</v>
      </c>
    </row>
    <row r="26" spans="1:20" ht="18" customHeight="1" thickTop="1">
      <c r="A26" s="282">
        <v>542000</v>
      </c>
      <c r="B26" s="330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325"/>
      <c r="Q26" s="273" t="s">
        <v>195</v>
      </c>
      <c r="R26" s="273"/>
      <c r="S26" s="326"/>
      <c r="T26" s="273"/>
    </row>
    <row r="27" spans="1:20" ht="18" customHeight="1">
      <c r="A27" s="278">
        <v>420100</v>
      </c>
      <c r="B27" s="278" t="s">
        <v>195</v>
      </c>
      <c r="C27" s="278" t="s">
        <v>195</v>
      </c>
      <c r="D27" s="278" t="s">
        <v>195</v>
      </c>
      <c r="E27" s="278" t="s">
        <v>195</v>
      </c>
      <c r="F27" s="278" t="s">
        <v>195</v>
      </c>
      <c r="G27" s="278" t="s">
        <v>195</v>
      </c>
      <c r="H27" s="278" t="s">
        <v>195</v>
      </c>
      <c r="I27" s="278" t="s">
        <v>195</v>
      </c>
      <c r="J27" s="278" t="s">
        <v>195</v>
      </c>
      <c r="K27" s="278" t="s">
        <v>195</v>
      </c>
      <c r="L27" s="274" t="s">
        <v>167</v>
      </c>
      <c r="M27" s="278" t="s">
        <v>195</v>
      </c>
      <c r="N27" s="278" t="s">
        <v>195</v>
      </c>
      <c r="O27" s="278" t="s">
        <v>195</v>
      </c>
      <c r="P27" s="299" t="s">
        <v>195</v>
      </c>
      <c r="Q27" s="278" t="s">
        <v>195</v>
      </c>
      <c r="R27" s="278" t="s">
        <v>195</v>
      </c>
      <c r="S27" s="303" t="s">
        <v>195</v>
      </c>
      <c r="T27" s="274" t="s">
        <v>167</v>
      </c>
    </row>
    <row r="28" spans="1:20" ht="18" customHeight="1">
      <c r="A28" s="278">
        <v>420700</v>
      </c>
      <c r="B28" s="278" t="s">
        <v>195</v>
      </c>
      <c r="C28" s="278" t="s">
        <v>195</v>
      </c>
      <c r="D28" s="278" t="s">
        <v>195</v>
      </c>
      <c r="E28" s="278" t="s">
        <v>195</v>
      </c>
      <c r="F28" s="278" t="s">
        <v>195</v>
      </c>
      <c r="G28" s="278" t="s">
        <v>195</v>
      </c>
      <c r="H28" s="278" t="s">
        <v>195</v>
      </c>
      <c r="I28" s="278" t="s">
        <v>195</v>
      </c>
      <c r="J28" s="278" t="s">
        <v>195</v>
      </c>
      <c r="K28" s="278" t="s">
        <v>195</v>
      </c>
      <c r="L28" s="275" t="s">
        <v>167</v>
      </c>
      <c r="M28" s="278" t="s">
        <v>195</v>
      </c>
      <c r="N28" s="278" t="s">
        <v>195</v>
      </c>
      <c r="O28" s="278" t="s">
        <v>195</v>
      </c>
      <c r="P28" s="299" t="s">
        <v>195</v>
      </c>
      <c r="Q28" s="275" t="s">
        <v>167</v>
      </c>
      <c r="R28" s="278" t="s">
        <v>195</v>
      </c>
      <c r="S28" s="303" t="s">
        <v>195</v>
      </c>
      <c r="T28" s="274" t="s">
        <v>195</v>
      </c>
    </row>
    <row r="29" spans="1:20" ht="18" customHeight="1">
      <c r="A29" s="278">
        <v>420800</v>
      </c>
      <c r="B29" s="278" t="s">
        <v>195</v>
      </c>
      <c r="C29" s="278" t="s">
        <v>195</v>
      </c>
      <c r="D29" s="278" t="s">
        <v>195</v>
      </c>
      <c r="E29" s="278" t="s">
        <v>195</v>
      </c>
      <c r="F29" s="278" t="s">
        <v>195</v>
      </c>
      <c r="G29" s="278" t="s">
        <v>195</v>
      </c>
      <c r="H29" s="278" t="s">
        <v>195</v>
      </c>
      <c r="I29" s="278" t="s">
        <v>195</v>
      </c>
      <c r="J29" s="278" t="s">
        <v>195</v>
      </c>
      <c r="K29" s="278"/>
      <c r="L29" s="274" t="s">
        <v>167</v>
      </c>
      <c r="M29" s="278" t="s">
        <v>195</v>
      </c>
      <c r="N29" s="278" t="s">
        <v>195</v>
      </c>
      <c r="O29" s="278" t="s">
        <v>195</v>
      </c>
      <c r="P29" s="299" t="s">
        <v>195</v>
      </c>
      <c r="Q29" s="274" t="s">
        <v>195</v>
      </c>
      <c r="R29" s="274" t="s">
        <v>167</v>
      </c>
      <c r="S29" s="303" t="s">
        <v>195</v>
      </c>
      <c r="T29" s="274" t="s">
        <v>167</v>
      </c>
    </row>
    <row r="30" spans="1:20" ht="18" customHeight="1">
      <c r="A30" s="278">
        <v>421100</v>
      </c>
      <c r="B30" s="274" t="s">
        <v>195</v>
      </c>
      <c r="C30" s="278" t="s">
        <v>195</v>
      </c>
      <c r="D30" s="278" t="s">
        <v>195</v>
      </c>
      <c r="E30" s="274">
        <v>84000</v>
      </c>
      <c r="F30" s="278" t="s">
        <v>195</v>
      </c>
      <c r="G30" s="278" t="s">
        <v>195</v>
      </c>
      <c r="H30" s="278" t="s">
        <v>195</v>
      </c>
      <c r="I30" s="278" t="s">
        <v>195</v>
      </c>
      <c r="J30" s="278" t="s">
        <v>195</v>
      </c>
      <c r="K30" s="274" t="s">
        <v>195</v>
      </c>
      <c r="L30" s="274">
        <v>1984200</v>
      </c>
      <c r="M30" s="278" t="s">
        <v>195</v>
      </c>
      <c r="N30" s="278" t="s">
        <v>195</v>
      </c>
      <c r="O30" s="278" t="s">
        <v>195</v>
      </c>
      <c r="P30" s="299" t="s">
        <v>195</v>
      </c>
      <c r="Q30" s="278" t="s">
        <v>195</v>
      </c>
      <c r="R30" s="274">
        <v>116000</v>
      </c>
      <c r="S30" s="303" t="s">
        <v>195</v>
      </c>
      <c r="T30" s="274">
        <f>SUM(B30:S30)</f>
        <v>2184200</v>
      </c>
    </row>
    <row r="31" spans="1:20" ht="18" customHeight="1">
      <c r="A31" s="278" t="s">
        <v>286</v>
      </c>
      <c r="B31" s="274" t="s">
        <v>195</v>
      </c>
      <c r="C31" s="278" t="s">
        <v>195</v>
      </c>
      <c r="D31" s="278" t="s">
        <v>195</v>
      </c>
      <c r="E31" s="274">
        <v>84000</v>
      </c>
      <c r="F31" s="278" t="s">
        <v>195</v>
      </c>
      <c r="G31" s="278" t="s">
        <v>195</v>
      </c>
      <c r="H31" s="278" t="s">
        <v>195</v>
      </c>
      <c r="I31" s="278" t="s">
        <v>195</v>
      </c>
      <c r="J31" s="278" t="s">
        <v>195</v>
      </c>
      <c r="K31" s="274" t="s">
        <v>195</v>
      </c>
      <c r="L31" s="274">
        <f>SUM(L27:L30)</f>
        <v>1984200</v>
      </c>
      <c r="M31" s="278" t="s">
        <v>195</v>
      </c>
      <c r="N31" s="278" t="s">
        <v>195</v>
      </c>
      <c r="O31" s="278" t="s">
        <v>195</v>
      </c>
      <c r="P31" s="299" t="s">
        <v>195</v>
      </c>
      <c r="Q31" s="274" t="s">
        <v>195</v>
      </c>
      <c r="R31" s="274">
        <f>SUM(R30)</f>
        <v>116000</v>
      </c>
      <c r="S31" s="272" t="s">
        <v>195</v>
      </c>
      <c r="T31" s="269">
        <f>SUM(T27:T30)</f>
        <v>2184200</v>
      </c>
    </row>
    <row r="32" spans="1:20" ht="18" customHeight="1" thickBot="1">
      <c r="A32" s="284" t="s">
        <v>139</v>
      </c>
      <c r="B32" s="281" t="s">
        <v>195</v>
      </c>
      <c r="C32" s="284" t="s">
        <v>195</v>
      </c>
      <c r="D32" s="284" t="s">
        <v>195</v>
      </c>
      <c r="E32" s="281">
        <v>84000</v>
      </c>
      <c r="F32" s="284" t="s">
        <v>195</v>
      </c>
      <c r="G32" s="284" t="s">
        <v>195</v>
      </c>
      <c r="H32" s="284" t="s">
        <v>195</v>
      </c>
      <c r="I32" s="284" t="s">
        <v>195</v>
      </c>
      <c r="J32" s="284" t="s">
        <v>195</v>
      </c>
      <c r="K32" s="281" t="s">
        <v>195</v>
      </c>
      <c r="L32" s="281">
        <f>2226204.3+689000+1984200</f>
        <v>4899404.3</v>
      </c>
      <c r="M32" s="284" t="s">
        <v>195</v>
      </c>
      <c r="N32" s="284" t="s">
        <v>195</v>
      </c>
      <c r="O32" s="284" t="s">
        <v>195</v>
      </c>
      <c r="P32" s="324" t="s">
        <v>195</v>
      </c>
      <c r="Q32" s="331" t="s">
        <v>195</v>
      </c>
      <c r="R32" s="281">
        <v>116000</v>
      </c>
      <c r="S32" s="332" t="s">
        <v>195</v>
      </c>
      <c r="T32" s="281">
        <f>SUM(B32:S32)</f>
        <v>5099404.3</v>
      </c>
    </row>
    <row r="33" spans="1:20" ht="18" customHeight="1" thickTop="1">
      <c r="A33" s="294" t="s">
        <v>265</v>
      </c>
      <c r="B33" s="512" t="s">
        <v>266</v>
      </c>
      <c r="C33" s="513"/>
      <c r="D33" s="513" t="s">
        <v>198</v>
      </c>
      <c r="E33" s="513"/>
      <c r="F33" s="511" t="s">
        <v>199</v>
      </c>
      <c r="G33" s="512"/>
      <c r="H33" s="511" t="s">
        <v>200</v>
      </c>
      <c r="I33" s="512"/>
      <c r="J33" s="275" t="s">
        <v>201</v>
      </c>
      <c r="K33" s="513" t="s">
        <v>202</v>
      </c>
      <c r="L33" s="513"/>
      <c r="M33" s="513" t="s">
        <v>203</v>
      </c>
      <c r="N33" s="513"/>
      <c r="O33" s="513" t="s">
        <v>204</v>
      </c>
      <c r="P33" s="513"/>
      <c r="Q33" s="511" t="s">
        <v>205</v>
      </c>
      <c r="R33" s="512"/>
      <c r="S33" s="295" t="s">
        <v>206</v>
      </c>
      <c r="T33" s="509" t="s">
        <v>291</v>
      </c>
    </row>
    <row r="34" spans="1:20" ht="18" customHeight="1">
      <c r="A34" s="268" t="s">
        <v>292</v>
      </c>
      <c r="B34" s="313" t="s">
        <v>268</v>
      </c>
      <c r="C34" s="313" t="s">
        <v>269</v>
      </c>
      <c r="D34" s="313" t="s">
        <v>270</v>
      </c>
      <c r="E34" s="313" t="s">
        <v>271</v>
      </c>
      <c r="F34" s="313" t="s">
        <v>272</v>
      </c>
      <c r="G34" s="313" t="s">
        <v>273</v>
      </c>
      <c r="H34" s="313" t="s">
        <v>274</v>
      </c>
      <c r="I34" s="313" t="s">
        <v>275</v>
      </c>
      <c r="J34" s="313" t="s">
        <v>276</v>
      </c>
      <c r="K34" s="313" t="s">
        <v>277</v>
      </c>
      <c r="L34" s="313" t="s">
        <v>278</v>
      </c>
      <c r="M34" s="313" t="s">
        <v>279</v>
      </c>
      <c r="N34" s="313" t="s">
        <v>280</v>
      </c>
      <c r="O34" s="313" t="s">
        <v>281</v>
      </c>
      <c r="P34" s="314" t="s">
        <v>282</v>
      </c>
      <c r="Q34" s="313" t="s">
        <v>283</v>
      </c>
      <c r="R34" s="313" t="s">
        <v>284</v>
      </c>
      <c r="S34" s="315" t="s">
        <v>285</v>
      </c>
      <c r="T34" s="515"/>
    </row>
    <row r="35" spans="1:20" ht="18" customHeight="1">
      <c r="A35" s="317" t="s">
        <v>18</v>
      </c>
      <c r="B35" s="317"/>
      <c r="C35" s="318"/>
      <c r="D35" s="319"/>
      <c r="E35" s="318"/>
      <c r="F35" s="319"/>
      <c r="G35" s="318"/>
      <c r="H35" s="319"/>
      <c r="I35" s="318"/>
      <c r="J35" s="319"/>
      <c r="K35" s="318"/>
      <c r="L35" s="318"/>
      <c r="M35" s="319"/>
      <c r="N35" s="318"/>
      <c r="O35" s="319"/>
      <c r="P35" s="317"/>
      <c r="Q35" s="318"/>
      <c r="R35" s="318"/>
      <c r="S35" s="320"/>
      <c r="T35" s="510"/>
    </row>
    <row r="36" spans="1:20" ht="18" customHeight="1">
      <c r="A36" s="277">
        <v>534000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7"/>
      <c r="Q36" s="318"/>
      <c r="R36" s="318"/>
      <c r="S36" s="321"/>
      <c r="T36" s="318"/>
    </row>
    <row r="37" spans="1:20" ht="18" customHeight="1">
      <c r="A37" s="278">
        <v>340100</v>
      </c>
      <c r="B37" s="274" t="s">
        <v>195</v>
      </c>
      <c r="C37" s="274" t="s">
        <v>195</v>
      </c>
      <c r="D37" s="274" t="s">
        <v>195</v>
      </c>
      <c r="E37" s="274" t="s">
        <v>195</v>
      </c>
      <c r="F37" s="274" t="s">
        <v>195</v>
      </c>
      <c r="G37" s="274" t="s">
        <v>195</v>
      </c>
      <c r="H37" s="274" t="s">
        <v>195</v>
      </c>
      <c r="I37" s="274" t="s">
        <v>195</v>
      </c>
      <c r="J37" s="274" t="s">
        <v>195</v>
      </c>
      <c r="K37" s="274" t="s">
        <v>195</v>
      </c>
      <c r="L37" s="274" t="s">
        <v>195</v>
      </c>
      <c r="M37" s="274" t="s">
        <v>195</v>
      </c>
      <c r="N37" s="274" t="s">
        <v>195</v>
      </c>
      <c r="O37" s="274" t="s">
        <v>195</v>
      </c>
      <c r="P37" s="274" t="s">
        <v>195</v>
      </c>
      <c r="Q37" s="274" t="s">
        <v>195</v>
      </c>
      <c r="R37" s="274" t="s">
        <v>195</v>
      </c>
      <c r="S37" s="274" t="s">
        <v>195</v>
      </c>
      <c r="T37" s="274" t="s">
        <v>195</v>
      </c>
    </row>
    <row r="38" spans="1:20" ht="18" customHeight="1">
      <c r="A38" s="278">
        <v>340300</v>
      </c>
      <c r="B38" s="274" t="s">
        <v>195</v>
      </c>
      <c r="C38" s="274" t="s">
        <v>195</v>
      </c>
      <c r="D38" s="274" t="s">
        <v>195</v>
      </c>
      <c r="E38" s="274" t="s">
        <v>195</v>
      </c>
      <c r="F38" s="274" t="s">
        <v>195</v>
      </c>
      <c r="G38" s="274" t="s">
        <v>195</v>
      </c>
      <c r="H38" s="274" t="s">
        <v>195</v>
      </c>
      <c r="I38" s="274" t="s">
        <v>195</v>
      </c>
      <c r="J38" s="274" t="s">
        <v>195</v>
      </c>
      <c r="K38" s="274" t="s">
        <v>195</v>
      </c>
      <c r="L38" s="274" t="s">
        <v>195</v>
      </c>
      <c r="M38" s="274" t="s">
        <v>195</v>
      </c>
      <c r="N38" s="274" t="s">
        <v>195</v>
      </c>
      <c r="O38" s="274" t="s">
        <v>195</v>
      </c>
      <c r="P38" s="274" t="s">
        <v>195</v>
      </c>
      <c r="Q38" s="274" t="s">
        <v>195</v>
      </c>
      <c r="R38" s="274" t="s">
        <v>195</v>
      </c>
      <c r="S38" s="274" t="s">
        <v>195</v>
      </c>
      <c r="T38" s="274" t="s">
        <v>195</v>
      </c>
    </row>
    <row r="39" spans="1:20" ht="18" customHeight="1">
      <c r="A39" s="278">
        <v>340400</v>
      </c>
      <c r="B39" s="274" t="s">
        <v>167</v>
      </c>
      <c r="C39" s="274" t="s">
        <v>195</v>
      </c>
      <c r="D39" s="274" t="s">
        <v>195</v>
      </c>
      <c r="E39" s="274" t="s">
        <v>195</v>
      </c>
      <c r="F39" s="274" t="s">
        <v>195</v>
      </c>
      <c r="G39" s="274" t="s">
        <v>195</v>
      </c>
      <c r="H39" s="274" t="s">
        <v>195</v>
      </c>
      <c r="I39" s="274" t="s">
        <v>195</v>
      </c>
      <c r="J39" s="274" t="s">
        <v>195</v>
      </c>
      <c r="K39" s="274" t="s">
        <v>195</v>
      </c>
      <c r="L39" s="274" t="s">
        <v>195</v>
      </c>
      <c r="M39" s="274" t="s">
        <v>195</v>
      </c>
      <c r="N39" s="274" t="s">
        <v>195</v>
      </c>
      <c r="O39" s="274" t="s">
        <v>195</v>
      </c>
      <c r="P39" s="274" t="s">
        <v>195</v>
      </c>
      <c r="Q39" s="274" t="s">
        <v>195</v>
      </c>
      <c r="R39" s="274" t="s">
        <v>195</v>
      </c>
      <c r="S39" s="274" t="s">
        <v>195</v>
      </c>
      <c r="T39" s="274" t="s">
        <v>167</v>
      </c>
    </row>
    <row r="40" spans="1:20" ht="18" customHeight="1">
      <c r="A40" s="278">
        <v>340500</v>
      </c>
      <c r="B40" s="274" t="s">
        <v>195</v>
      </c>
      <c r="C40" s="274" t="s">
        <v>195</v>
      </c>
      <c r="D40" s="274" t="s">
        <v>195</v>
      </c>
      <c r="E40" s="274" t="s">
        <v>195</v>
      </c>
      <c r="F40" s="274" t="s">
        <v>195</v>
      </c>
      <c r="G40" s="274" t="s">
        <v>195</v>
      </c>
      <c r="H40" s="274" t="s">
        <v>195</v>
      </c>
      <c r="I40" s="274" t="s">
        <v>195</v>
      </c>
      <c r="J40" s="274" t="s">
        <v>195</v>
      </c>
      <c r="K40" s="274" t="s">
        <v>195</v>
      </c>
      <c r="L40" s="274" t="s">
        <v>195</v>
      </c>
      <c r="M40" s="274" t="s">
        <v>195</v>
      </c>
      <c r="N40" s="274" t="s">
        <v>195</v>
      </c>
      <c r="O40" s="274" t="s">
        <v>195</v>
      </c>
      <c r="P40" s="274" t="s">
        <v>195</v>
      </c>
      <c r="Q40" s="274" t="s">
        <v>195</v>
      </c>
      <c r="R40" s="274" t="s">
        <v>195</v>
      </c>
      <c r="S40" s="274" t="s">
        <v>195</v>
      </c>
      <c r="T40" s="274" t="s">
        <v>195</v>
      </c>
    </row>
    <row r="41" spans="1:20" ht="18" customHeight="1">
      <c r="A41" s="278" t="s">
        <v>286</v>
      </c>
      <c r="B41" s="274" t="s">
        <v>167</v>
      </c>
      <c r="C41" s="274" t="s">
        <v>195</v>
      </c>
      <c r="D41" s="274" t="s">
        <v>195</v>
      </c>
      <c r="E41" s="274" t="s">
        <v>195</v>
      </c>
      <c r="F41" s="274" t="s">
        <v>195</v>
      </c>
      <c r="G41" s="274" t="s">
        <v>195</v>
      </c>
      <c r="H41" s="274" t="s">
        <v>195</v>
      </c>
      <c r="I41" s="274" t="s">
        <v>195</v>
      </c>
      <c r="J41" s="274" t="s">
        <v>195</v>
      </c>
      <c r="K41" s="274" t="s">
        <v>195</v>
      </c>
      <c r="L41" s="274" t="s">
        <v>195</v>
      </c>
      <c r="M41" s="274" t="s">
        <v>195</v>
      </c>
      <c r="N41" s="274" t="s">
        <v>195</v>
      </c>
      <c r="O41" s="274" t="s">
        <v>195</v>
      </c>
      <c r="P41" s="274" t="s">
        <v>195</v>
      </c>
      <c r="Q41" s="274" t="s">
        <v>195</v>
      </c>
      <c r="R41" s="274" t="s">
        <v>195</v>
      </c>
      <c r="S41" s="274" t="s">
        <v>195</v>
      </c>
      <c r="T41" s="274" t="s">
        <v>167</v>
      </c>
    </row>
    <row r="42" spans="1:20" ht="18" customHeight="1" thickBot="1">
      <c r="A42" s="322" t="s">
        <v>139</v>
      </c>
      <c r="B42" s="323" t="s">
        <v>167</v>
      </c>
      <c r="C42" s="323" t="s">
        <v>195</v>
      </c>
      <c r="D42" s="323" t="s">
        <v>195</v>
      </c>
      <c r="E42" s="323" t="s">
        <v>195</v>
      </c>
      <c r="F42" s="323" t="s">
        <v>195</v>
      </c>
      <c r="G42" s="323" t="s">
        <v>195</v>
      </c>
      <c r="H42" s="323" t="s">
        <v>195</v>
      </c>
      <c r="I42" s="323" t="s">
        <v>195</v>
      </c>
      <c r="J42" s="323" t="s">
        <v>195</v>
      </c>
      <c r="K42" s="323" t="s">
        <v>195</v>
      </c>
      <c r="L42" s="323" t="s">
        <v>195</v>
      </c>
      <c r="M42" s="323" t="s">
        <v>195</v>
      </c>
      <c r="N42" s="323" t="s">
        <v>195</v>
      </c>
      <c r="O42" s="323" t="s">
        <v>195</v>
      </c>
      <c r="P42" s="323" t="s">
        <v>195</v>
      </c>
      <c r="Q42" s="323" t="s">
        <v>195</v>
      </c>
      <c r="R42" s="323" t="s">
        <v>195</v>
      </c>
      <c r="S42" s="323" t="s">
        <v>195</v>
      </c>
      <c r="T42" s="323" t="s">
        <v>167</v>
      </c>
    </row>
    <row r="43" spans="1:20" ht="18" customHeight="1" thickTop="1">
      <c r="A43" s="282">
        <v>561000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325" t="s">
        <v>196</v>
      </c>
      <c r="Q43" s="273"/>
      <c r="R43" s="273"/>
      <c r="S43" s="326"/>
      <c r="T43" s="273"/>
    </row>
    <row r="44" spans="1:20" ht="18" customHeight="1">
      <c r="A44" s="278">
        <v>610100</v>
      </c>
      <c r="B44" s="274" t="s">
        <v>195</v>
      </c>
      <c r="C44" s="278" t="s">
        <v>195</v>
      </c>
      <c r="D44" s="278" t="s">
        <v>195</v>
      </c>
      <c r="E44" s="278" t="s">
        <v>195</v>
      </c>
      <c r="F44" s="278" t="s">
        <v>195</v>
      </c>
      <c r="G44" s="278" t="s">
        <v>195</v>
      </c>
      <c r="H44" s="297" t="s">
        <v>195</v>
      </c>
      <c r="I44" s="278" t="s">
        <v>195</v>
      </c>
      <c r="J44" s="278" t="s">
        <v>195</v>
      </c>
      <c r="K44" s="278" t="s">
        <v>195</v>
      </c>
      <c r="L44" s="278" t="s">
        <v>195</v>
      </c>
      <c r="M44" s="278" t="s">
        <v>195</v>
      </c>
      <c r="N44" s="278" t="s">
        <v>195</v>
      </c>
      <c r="O44" s="278" t="s">
        <v>195</v>
      </c>
      <c r="P44" s="271" t="s">
        <v>195</v>
      </c>
      <c r="Q44" s="278" t="s">
        <v>195</v>
      </c>
      <c r="R44" s="278" t="s">
        <v>195</v>
      </c>
      <c r="S44" s="303" t="s">
        <v>195</v>
      </c>
      <c r="T44" s="274" t="s">
        <v>195</v>
      </c>
    </row>
    <row r="45" spans="1:20" ht="18" customHeight="1">
      <c r="A45" s="278">
        <v>610200</v>
      </c>
      <c r="B45" s="274" t="s">
        <v>195</v>
      </c>
      <c r="C45" s="278" t="s">
        <v>195</v>
      </c>
      <c r="D45" s="274" t="s">
        <v>195</v>
      </c>
      <c r="E45" s="278" t="s">
        <v>195</v>
      </c>
      <c r="F45" s="302" t="s">
        <v>195</v>
      </c>
      <c r="G45" s="278" t="s">
        <v>195</v>
      </c>
      <c r="H45" s="297" t="s">
        <v>195</v>
      </c>
      <c r="I45" s="278" t="s">
        <v>195</v>
      </c>
      <c r="J45" s="274" t="s">
        <v>195</v>
      </c>
      <c r="K45" s="278" t="s">
        <v>195</v>
      </c>
      <c r="L45" s="278" t="s">
        <v>195</v>
      </c>
      <c r="M45" s="278" t="s">
        <v>195</v>
      </c>
      <c r="N45" s="302" t="s">
        <v>195</v>
      </c>
      <c r="O45" s="274" t="s">
        <v>195</v>
      </c>
      <c r="P45" s="271" t="s">
        <v>195</v>
      </c>
      <c r="Q45" s="278" t="s">
        <v>195</v>
      </c>
      <c r="R45" s="278" t="s">
        <v>195</v>
      </c>
      <c r="S45" s="303" t="s">
        <v>195</v>
      </c>
      <c r="T45" s="269" t="s">
        <v>195</v>
      </c>
    </row>
    <row r="46" spans="1:20" ht="18" customHeight="1">
      <c r="A46" s="278" t="s">
        <v>286</v>
      </c>
      <c r="B46" s="274" t="s">
        <v>195</v>
      </c>
      <c r="C46" s="278" t="s">
        <v>195</v>
      </c>
      <c r="D46" s="274" t="s">
        <v>195</v>
      </c>
      <c r="E46" s="278" t="s">
        <v>195</v>
      </c>
      <c r="F46" s="302" t="s">
        <v>195</v>
      </c>
      <c r="G46" s="278" t="s">
        <v>195</v>
      </c>
      <c r="H46" s="297" t="s">
        <v>195</v>
      </c>
      <c r="I46" s="278" t="s">
        <v>195</v>
      </c>
      <c r="J46" s="274" t="s">
        <v>195</v>
      </c>
      <c r="K46" s="278" t="s">
        <v>195</v>
      </c>
      <c r="L46" s="278" t="s">
        <v>195</v>
      </c>
      <c r="M46" s="278" t="s">
        <v>195</v>
      </c>
      <c r="N46" s="302" t="s">
        <v>195</v>
      </c>
      <c r="O46" s="274" t="s">
        <v>195</v>
      </c>
      <c r="P46" s="271" t="s">
        <v>195</v>
      </c>
      <c r="Q46" s="278" t="s">
        <v>195</v>
      </c>
      <c r="R46" s="278" t="s">
        <v>195</v>
      </c>
      <c r="S46" s="303" t="s">
        <v>195</v>
      </c>
      <c r="T46" s="269" t="s">
        <v>195</v>
      </c>
    </row>
    <row r="47" spans="1:20" ht="18" customHeight="1" thickBot="1">
      <c r="A47" s="284" t="s">
        <v>139</v>
      </c>
      <c r="B47" s="281" t="s">
        <v>195</v>
      </c>
      <c r="C47" s="284" t="s">
        <v>195</v>
      </c>
      <c r="D47" s="281" t="s">
        <v>195</v>
      </c>
      <c r="E47" s="281" t="s">
        <v>167</v>
      </c>
      <c r="F47" s="309" t="s">
        <v>195</v>
      </c>
      <c r="G47" s="281" t="s">
        <v>167</v>
      </c>
      <c r="H47" s="281" t="s">
        <v>167</v>
      </c>
      <c r="I47" s="284" t="s">
        <v>195</v>
      </c>
      <c r="J47" s="281" t="s">
        <v>195</v>
      </c>
      <c r="K47" s="284" t="s">
        <v>195</v>
      </c>
      <c r="L47" s="284" t="s">
        <v>195</v>
      </c>
      <c r="M47" s="284" t="s">
        <v>195</v>
      </c>
      <c r="N47" s="309" t="s">
        <v>195</v>
      </c>
      <c r="O47" s="281" t="s">
        <v>195</v>
      </c>
      <c r="P47" s="327" t="s">
        <v>195</v>
      </c>
      <c r="Q47" s="284" t="s">
        <v>195</v>
      </c>
      <c r="R47" s="284" t="s">
        <v>195</v>
      </c>
      <c r="S47" s="328" t="s">
        <v>195</v>
      </c>
      <c r="T47" s="281" t="s">
        <v>195</v>
      </c>
    </row>
    <row r="48" spans="1:20" ht="18" customHeight="1" thickTop="1">
      <c r="A48" s="282">
        <v>541000</v>
      </c>
      <c r="B48" s="269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325"/>
      <c r="Q48" s="273"/>
      <c r="R48" s="273"/>
      <c r="S48" s="326"/>
      <c r="T48" s="273"/>
    </row>
    <row r="49" spans="1:20" ht="18" customHeight="1">
      <c r="A49" s="278">
        <v>410100</v>
      </c>
      <c r="B49" s="274" t="s">
        <v>195</v>
      </c>
      <c r="C49" s="274" t="s">
        <v>195</v>
      </c>
      <c r="D49" s="274" t="s">
        <v>195</v>
      </c>
      <c r="E49" s="274" t="s">
        <v>195</v>
      </c>
      <c r="F49" s="274" t="s">
        <v>195</v>
      </c>
      <c r="G49" s="274" t="s">
        <v>195</v>
      </c>
      <c r="H49" s="274" t="s">
        <v>195</v>
      </c>
      <c r="I49" s="274" t="s">
        <v>195</v>
      </c>
      <c r="J49" s="274" t="s">
        <v>195</v>
      </c>
      <c r="K49" s="274" t="s">
        <v>195</v>
      </c>
      <c r="L49" s="274" t="s">
        <v>195</v>
      </c>
      <c r="M49" s="274" t="s">
        <v>195</v>
      </c>
      <c r="N49" s="274" t="s">
        <v>195</v>
      </c>
      <c r="O49" s="274" t="s">
        <v>195</v>
      </c>
      <c r="P49" s="274" t="s">
        <v>195</v>
      </c>
      <c r="Q49" s="274" t="s">
        <v>195</v>
      </c>
      <c r="R49" s="274" t="s">
        <v>195</v>
      </c>
      <c r="S49" s="274" t="s">
        <v>195</v>
      </c>
      <c r="T49" s="274" t="s">
        <v>195</v>
      </c>
    </row>
    <row r="50" spans="1:20" ht="18" customHeight="1">
      <c r="A50" s="278">
        <v>410400</v>
      </c>
      <c r="B50" s="274" t="s">
        <v>195</v>
      </c>
      <c r="C50" s="274" t="s">
        <v>195</v>
      </c>
      <c r="D50" s="274" t="s">
        <v>195</v>
      </c>
      <c r="E50" s="274" t="s">
        <v>195</v>
      </c>
      <c r="F50" s="274" t="s">
        <v>195</v>
      </c>
      <c r="G50" s="274" t="s">
        <v>195</v>
      </c>
      <c r="H50" s="274" t="s">
        <v>195</v>
      </c>
      <c r="I50" s="274" t="s">
        <v>195</v>
      </c>
      <c r="J50" s="274" t="s">
        <v>195</v>
      </c>
      <c r="K50" s="274" t="s">
        <v>195</v>
      </c>
      <c r="L50" s="274" t="s">
        <v>195</v>
      </c>
      <c r="M50" s="274" t="s">
        <v>195</v>
      </c>
      <c r="N50" s="274" t="s">
        <v>195</v>
      </c>
      <c r="O50" s="274" t="s">
        <v>195</v>
      </c>
      <c r="P50" s="274" t="s">
        <v>195</v>
      </c>
      <c r="Q50" s="274" t="s">
        <v>195</v>
      </c>
      <c r="R50" s="274" t="s">
        <v>195</v>
      </c>
      <c r="S50" s="274" t="s">
        <v>195</v>
      </c>
      <c r="T50" s="274" t="s">
        <v>195</v>
      </c>
    </row>
    <row r="51" spans="1:20" ht="18" customHeight="1">
      <c r="A51" s="278">
        <v>410500</v>
      </c>
      <c r="B51" s="274" t="s">
        <v>195</v>
      </c>
      <c r="C51" s="274" t="s">
        <v>195</v>
      </c>
      <c r="D51" s="274" t="s">
        <v>195</v>
      </c>
      <c r="E51" s="274" t="s">
        <v>195</v>
      </c>
      <c r="F51" s="274" t="s">
        <v>195</v>
      </c>
      <c r="G51" s="274" t="s">
        <v>195</v>
      </c>
      <c r="H51" s="274" t="s">
        <v>195</v>
      </c>
      <c r="I51" s="274" t="s">
        <v>195</v>
      </c>
      <c r="J51" s="274" t="s">
        <v>195</v>
      </c>
      <c r="K51" s="274" t="s">
        <v>167</v>
      </c>
      <c r="L51" s="274" t="s">
        <v>195</v>
      </c>
      <c r="M51" s="274" t="s">
        <v>195</v>
      </c>
      <c r="N51" s="274" t="s">
        <v>195</v>
      </c>
      <c r="O51" s="274" t="s">
        <v>195</v>
      </c>
      <c r="P51" s="274" t="s">
        <v>195</v>
      </c>
      <c r="Q51" s="274" t="s">
        <v>195</v>
      </c>
      <c r="R51" s="274" t="s">
        <v>195</v>
      </c>
      <c r="S51" s="274" t="s">
        <v>195</v>
      </c>
      <c r="T51" s="274" t="s">
        <v>167</v>
      </c>
    </row>
    <row r="52" spans="1:20" ht="18" customHeight="1">
      <c r="A52" s="278">
        <v>410600</v>
      </c>
      <c r="B52" s="274" t="s">
        <v>167</v>
      </c>
      <c r="C52" s="274" t="s">
        <v>167</v>
      </c>
      <c r="D52" s="274" t="s">
        <v>167</v>
      </c>
      <c r="E52" s="274" t="s">
        <v>167</v>
      </c>
      <c r="F52" s="274" t="s">
        <v>167</v>
      </c>
      <c r="G52" s="274" t="s">
        <v>167</v>
      </c>
      <c r="H52" s="274" t="s">
        <v>167</v>
      </c>
      <c r="I52" s="274" t="s">
        <v>167</v>
      </c>
      <c r="J52" s="274" t="s">
        <v>167</v>
      </c>
      <c r="K52" s="274" t="s">
        <v>167</v>
      </c>
      <c r="L52" s="274" t="s">
        <v>167</v>
      </c>
      <c r="M52" s="274" t="s">
        <v>167</v>
      </c>
      <c r="N52" s="274" t="s">
        <v>167</v>
      </c>
      <c r="O52" s="274" t="s">
        <v>167</v>
      </c>
      <c r="P52" s="274" t="s">
        <v>167</v>
      </c>
      <c r="Q52" s="274" t="s">
        <v>167</v>
      </c>
      <c r="R52" s="274" t="s">
        <v>167</v>
      </c>
      <c r="S52" s="274" t="s">
        <v>167</v>
      </c>
      <c r="T52" s="274" t="s">
        <v>167</v>
      </c>
    </row>
    <row r="53" spans="1:20" ht="18" customHeight="1">
      <c r="A53" s="278">
        <v>410700</v>
      </c>
      <c r="B53" s="274" t="s">
        <v>195</v>
      </c>
      <c r="C53" s="274" t="s">
        <v>195</v>
      </c>
      <c r="D53" s="274" t="s">
        <v>195</v>
      </c>
      <c r="E53" s="274" t="s">
        <v>195</v>
      </c>
      <c r="F53" s="274" t="s">
        <v>195</v>
      </c>
      <c r="G53" s="274" t="s">
        <v>195</v>
      </c>
      <c r="H53" s="274" t="s">
        <v>195</v>
      </c>
      <c r="I53" s="274" t="s">
        <v>195</v>
      </c>
      <c r="J53" s="274" t="s">
        <v>195</v>
      </c>
      <c r="K53" s="274" t="s">
        <v>195</v>
      </c>
      <c r="L53" s="274" t="s">
        <v>195</v>
      </c>
      <c r="M53" s="274" t="s">
        <v>195</v>
      </c>
      <c r="N53" s="274" t="s">
        <v>195</v>
      </c>
      <c r="O53" s="274" t="s">
        <v>195</v>
      </c>
      <c r="P53" s="274" t="s">
        <v>195</v>
      </c>
      <c r="Q53" s="274" t="s">
        <v>195</v>
      </c>
      <c r="R53" s="274" t="s">
        <v>195</v>
      </c>
      <c r="S53" s="274" t="s">
        <v>195</v>
      </c>
      <c r="T53" s="274" t="s">
        <v>195</v>
      </c>
    </row>
    <row r="54" spans="1:20" ht="18" customHeight="1">
      <c r="A54" s="278">
        <v>410800</v>
      </c>
      <c r="B54" s="274" t="s">
        <v>167</v>
      </c>
      <c r="C54" s="274" t="s">
        <v>167</v>
      </c>
      <c r="D54" s="274" t="s">
        <v>167</v>
      </c>
      <c r="E54" s="274" t="s">
        <v>167</v>
      </c>
      <c r="F54" s="274" t="s">
        <v>167</v>
      </c>
      <c r="G54" s="274" t="s">
        <v>167</v>
      </c>
      <c r="H54" s="274" t="s">
        <v>167</v>
      </c>
      <c r="I54" s="274" t="s">
        <v>167</v>
      </c>
      <c r="J54" s="274" t="s">
        <v>167</v>
      </c>
      <c r="K54" s="274" t="s">
        <v>167</v>
      </c>
      <c r="L54" s="274" t="s">
        <v>167</v>
      </c>
      <c r="M54" s="274" t="s">
        <v>167</v>
      </c>
      <c r="N54" s="274" t="s">
        <v>167</v>
      </c>
      <c r="O54" s="274" t="s">
        <v>167</v>
      </c>
      <c r="P54" s="274" t="s">
        <v>167</v>
      </c>
      <c r="Q54" s="274" t="s">
        <v>167</v>
      </c>
      <c r="R54" s="274" t="s">
        <v>167</v>
      </c>
      <c r="S54" s="274" t="s">
        <v>167</v>
      </c>
      <c r="T54" s="274" t="s">
        <v>167</v>
      </c>
    </row>
    <row r="55" spans="1:20" ht="18" customHeight="1">
      <c r="A55" s="278">
        <v>411600</v>
      </c>
      <c r="B55" s="278" t="s">
        <v>195</v>
      </c>
      <c r="C55" s="278" t="s">
        <v>195</v>
      </c>
      <c r="D55" s="278" t="s">
        <v>195</v>
      </c>
      <c r="E55" s="278" t="s">
        <v>195</v>
      </c>
      <c r="F55" s="278" t="s">
        <v>195</v>
      </c>
      <c r="G55" s="278" t="s">
        <v>195</v>
      </c>
      <c r="H55" s="278" t="s">
        <v>195</v>
      </c>
      <c r="I55" s="278" t="s">
        <v>195</v>
      </c>
      <c r="J55" s="278" t="s">
        <v>195</v>
      </c>
      <c r="K55" s="278" t="s">
        <v>195</v>
      </c>
      <c r="L55" s="278" t="s">
        <v>195</v>
      </c>
      <c r="M55" s="278" t="s">
        <v>195</v>
      </c>
      <c r="N55" s="278" t="s">
        <v>195</v>
      </c>
      <c r="O55" s="278" t="s">
        <v>195</v>
      </c>
      <c r="P55" s="278" t="s">
        <v>195</v>
      </c>
      <c r="Q55" s="278" t="s">
        <v>195</v>
      </c>
      <c r="R55" s="278" t="s">
        <v>195</v>
      </c>
      <c r="S55" s="278" t="s">
        <v>195</v>
      </c>
      <c r="T55" s="278" t="s">
        <v>195</v>
      </c>
    </row>
    <row r="56" spans="1:20" ht="18" customHeight="1">
      <c r="A56" s="278" t="s">
        <v>286</v>
      </c>
      <c r="B56" s="274" t="s">
        <v>195</v>
      </c>
      <c r="C56" s="274" t="s">
        <v>195</v>
      </c>
      <c r="D56" s="274" t="s">
        <v>195</v>
      </c>
      <c r="E56" s="274" t="s">
        <v>195</v>
      </c>
      <c r="F56" s="274" t="s">
        <v>195</v>
      </c>
      <c r="G56" s="274" t="s">
        <v>195</v>
      </c>
      <c r="H56" s="274" t="s">
        <v>195</v>
      </c>
      <c r="I56" s="274" t="s">
        <v>195</v>
      </c>
      <c r="J56" s="274" t="s">
        <v>195</v>
      </c>
      <c r="K56" s="274" t="s">
        <v>195</v>
      </c>
      <c r="L56" s="274" t="s">
        <v>195</v>
      </c>
      <c r="M56" s="274" t="s">
        <v>195</v>
      </c>
      <c r="N56" s="274" t="s">
        <v>195</v>
      </c>
      <c r="O56" s="274" t="s">
        <v>195</v>
      </c>
      <c r="P56" s="274" t="s">
        <v>195</v>
      </c>
      <c r="Q56" s="274" t="s">
        <v>195</v>
      </c>
      <c r="R56" s="274" t="s">
        <v>195</v>
      </c>
      <c r="S56" s="274" t="s">
        <v>195</v>
      </c>
      <c r="T56" s="274" t="s">
        <v>195</v>
      </c>
    </row>
    <row r="57" spans="1:20" ht="18" customHeight="1" thickBot="1">
      <c r="A57" s="284" t="s">
        <v>139</v>
      </c>
      <c r="B57" s="281" t="s">
        <v>195</v>
      </c>
      <c r="C57" s="281" t="s">
        <v>195</v>
      </c>
      <c r="D57" s="281" t="s">
        <v>195</v>
      </c>
      <c r="E57" s="281" t="s">
        <v>195</v>
      </c>
      <c r="F57" s="281" t="s">
        <v>195</v>
      </c>
      <c r="G57" s="281" t="s">
        <v>195</v>
      </c>
      <c r="H57" s="281" t="s">
        <v>195</v>
      </c>
      <c r="I57" s="281" t="s">
        <v>195</v>
      </c>
      <c r="J57" s="281" t="s">
        <v>195</v>
      </c>
      <c r="K57" s="281"/>
      <c r="L57" s="281" t="s">
        <v>195</v>
      </c>
      <c r="M57" s="281" t="s">
        <v>195</v>
      </c>
      <c r="N57" s="281" t="s">
        <v>195</v>
      </c>
      <c r="O57" s="281" t="s">
        <v>195</v>
      </c>
      <c r="P57" s="281" t="s">
        <v>195</v>
      </c>
      <c r="Q57" s="281" t="s">
        <v>195</v>
      </c>
      <c r="R57" s="281" t="s">
        <v>195</v>
      </c>
      <c r="S57" s="281" t="s">
        <v>195</v>
      </c>
      <c r="T57" s="281">
        <f>SUM(B57:S57)</f>
        <v>0</v>
      </c>
    </row>
    <row r="58" spans="1:20" ht="18" customHeight="1" thickTop="1">
      <c r="A58" s="282">
        <v>542000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325"/>
      <c r="Q58" s="273" t="s">
        <v>195</v>
      </c>
      <c r="R58" s="273"/>
      <c r="S58" s="326"/>
      <c r="T58" s="273"/>
    </row>
    <row r="59" spans="1:20" ht="18" customHeight="1">
      <c r="A59" s="278">
        <v>420600</v>
      </c>
      <c r="B59" s="278" t="s">
        <v>195</v>
      </c>
      <c r="C59" s="278" t="s">
        <v>195</v>
      </c>
      <c r="D59" s="278" t="s">
        <v>195</v>
      </c>
      <c r="E59" s="278" t="s">
        <v>195</v>
      </c>
      <c r="F59" s="278" t="s">
        <v>195</v>
      </c>
      <c r="G59" s="278" t="s">
        <v>195</v>
      </c>
      <c r="H59" s="278" t="s">
        <v>195</v>
      </c>
      <c r="I59" s="278" t="s">
        <v>195</v>
      </c>
      <c r="J59" s="278" t="s">
        <v>195</v>
      </c>
      <c r="K59" s="278" t="s">
        <v>195</v>
      </c>
      <c r="L59" s="274" t="s">
        <v>167</v>
      </c>
      <c r="M59" s="278" t="s">
        <v>195</v>
      </c>
      <c r="N59" s="278" t="s">
        <v>195</v>
      </c>
      <c r="O59" s="278" t="s">
        <v>195</v>
      </c>
      <c r="P59" s="299" t="s">
        <v>195</v>
      </c>
      <c r="Q59" s="278" t="s">
        <v>195</v>
      </c>
      <c r="R59" s="278" t="s">
        <v>195</v>
      </c>
      <c r="S59" s="303" t="s">
        <v>195</v>
      </c>
      <c r="T59" s="274" t="s">
        <v>195</v>
      </c>
    </row>
    <row r="60" spans="1:20" ht="18" customHeight="1">
      <c r="A60" s="278">
        <v>420700</v>
      </c>
      <c r="B60" s="278" t="s">
        <v>195</v>
      </c>
      <c r="C60" s="278" t="s">
        <v>195</v>
      </c>
      <c r="D60" s="278" t="s">
        <v>195</v>
      </c>
      <c r="E60" s="278" t="s">
        <v>195</v>
      </c>
      <c r="F60" s="278" t="s">
        <v>195</v>
      </c>
      <c r="G60" s="278" t="s">
        <v>195</v>
      </c>
      <c r="H60" s="278" t="s">
        <v>195</v>
      </c>
      <c r="I60" s="278" t="s">
        <v>195</v>
      </c>
      <c r="J60" s="278" t="s">
        <v>195</v>
      </c>
      <c r="K60" s="278" t="s">
        <v>195</v>
      </c>
      <c r="L60" s="274" t="s">
        <v>195</v>
      </c>
      <c r="M60" s="278" t="s">
        <v>195</v>
      </c>
      <c r="N60" s="278" t="s">
        <v>195</v>
      </c>
      <c r="O60" s="278" t="s">
        <v>195</v>
      </c>
      <c r="P60" s="299" t="s">
        <v>195</v>
      </c>
      <c r="Q60" s="278" t="s">
        <v>195</v>
      </c>
      <c r="R60" s="278" t="s">
        <v>195</v>
      </c>
      <c r="S60" s="272" t="s">
        <v>195</v>
      </c>
      <c r="T60" s="269" t="s">
        <v>195</v>
      </c>
    </row>
    <row r="61" spans="1:20" ht="18" customHeight="1">
      <c r="A61" s="278">
        <v>421000</v>
      </c>
      <c r="B61" s="278" t="s">
        <v>195</v>
      </c>
      <c r="C61" s="278" t="s">
        <v>195</v>
      </c>
      <c r="D61" s="278" t="s">
        <v>195</v>
      </c>
      <c r="E61" s="278" t="s">
        <v>195</v>
      </c>
      <c r="F61" s="278" t="s">
        <v>195</v>
      </c>
      <c r="G61" s="278" t="s">
        <v>195</v>
      </c>
      <c r="H61" s="278" t="s">
        <v>195</v>
      </c>
      <c r="I61" s="278" t="s">
        <v>195</v>
      </c>
      <c r="J61" s="278" t="s">
        <v>195</v>
      </c>
      <c r="K61" s="274" t="s">
        <v>195</v>
      </c>
      <c r="L61" s="296" t="s">
        <v>195</v>
      </c>
      <c r="M61" s="278" t="s">
        <v>195</v>
      </c>
      <c r="N61" s="278" t="s">
        <v>195</v>
      </c>
      <c r="O61" s="278" t="s">
        <v>195</v>
      </c>
      <c r="P61" s="299" t="s">
        <v>195</v>
      </c>
      <c r="Q61" s="274" t="s">
        <v>195</v>
      </c>
      <c r="R61" s="274" t="s">
        <v>195</v>
      </c>
      <c r="S61" s="303" t="s">
        <v>195</v>
      </c>
      <c r="T61" s="274">
        <f>SUM(K61:S61)</f>
        <v>0</v>
      </c>
    </row>
    <row r="62" spans="1:20" ht="18" customHeight="1">
      <c r="A62" s="278">
        <v>421100</v>
      </c>
      <c r="B62" s="274" t="s">
        <v>195</v>
      </c>
      <c r="C62" s="278" t="s">
        <v>195</v>
      </c>
      <c r="D62" s="278" t="s">
        <v>195</v>
      </c>
      <c r="E62" s="278" t="s">
        <v>195</v>
      </c>
      <c r="F62" s="278" t="s">
        <v>195</v>
      </c>
      <c r="G62" s="278" t="s">
        <v>195</v>
      </c>
      <c r="H62" s="278" t="s">
        <v>195</v>
      </c>
      <c r="I62" s="278" t="s">
        <v>195</v>
      </c>
      <c r="J62" s="278" t="s">
        <v>195</v>
      </c>
      <c r="K62" s="274" t="s">
        <v>195</v>
      </c>
      <c r="L62" s="274" t="s">
        <v>195</v>
      </c>
      <c r="M62" s="278" t="s">
        <v>195</v>
      </c>
      <c r="N62" s="278" t="s">
        <v>195</v>
      </c>
      <c r="O62" s="278" t="s">
        <v>195</v>
      </c>
      <c r="P62" s="299" t="s">
        <v>195</v>
      </c>
      <c r="Q62" s="278" t="s">
        <v>195</v>
      </c>
      <c r="R62" s="333" t="s">
        <v>195</v>
      </c>
      <c r="S62" s="303" t="s">
        <v>195</v>
      </c>
      <c r="T62" s="274">
        <f>SUM(K62:S62)</f>
        <v>0</v>
      </c>
    </row>
    <row r="63" spans="1:20" ht="18" customHeight="1">
      <c r="A63" s="278" t="s">
        <v>286</v>
      </c>
      <c r="B63" s="274" t="s">
        <v>195</v>
      </c>
      <c r="C63" s="278" t="s">
        <v>195</v>
      </c>
      <c r="D63" s="278" t="s">
        <v>195</v>
      </c>
      <c r="E63" s="278" t="s">
        <v>195</v>
      </c>
      <c r="F63" s="278" t="s">
        <v>195</v>
      </c>
      <c r="G63" s="278" t="s">
        <v>195</v>
      </c>
      <c r="H63" s="278" t="s">
        <v>195</v>
      </c>
      <c r="I63" s="278" t="s">
        <v>195</v>
      </c>
      <c r="J63" s="278" t="s">
        <v>195</v>
      </c>
      <c r="K63" s="274" t="s">
        <v>195</v>
      </c>
      <c r="L63" s="274" t="s">
        <v>195</v>
      </c>
      <c r="M63" s="278" t="s">
        <v>195</v>
      </c>
      <c r="N63" s="278" t="s">
        <v>195</v>
      </c>
      <c r="O63" s="278" t="s">
        <v>195</v>
      </c>
      <c r="P63" s="299" t="s">
        <v>195</v>
      </c>
      <c r="Q63" s="274" t="s">
        <v>195</v>
      </c>
      <c r="R63" s="274" t="s">
        <v>195</v>
      </c>
      <c r="S63" s="272" t="s">
        <v>195</v>
      </c>
      <c r="T63" s="274">
        <f>SUM(B63:S63)</f>
        <v>0</v>
      </c>
    </row>
    <row r="64" spans="1:20" ht="18" customHeight="1" thickBot="1">
      <c r="A64" s="284" t="s">
        <v>139</v>
      </c>
      <c r="B64" s="281" t="s">
        <v>195</v>
      </c>
      <c r="C64" s="284" t="s">
        <v>195</v>
      </c>
      <c r="D64" s="284" t="s">
        <v>195</v>
      </c>
      <c r="E64" s="284" t="s">
        <v>195</v>
      </c>
      <c r="F64" s="284" t="s">
        <v>195</v>
      </c>
      <c r="G64" s="284" t="s">
        <v>195</v>
      </c>
      <c r="H64" s="284" t="s">
        <v>195</v>
      </c>
      <c r="I64" s="284" t="s">
        <v>195</v>
      </c>
      <c r="J64" s="284" t="s">
        <v>195</v>
      </c>
      <c r="K64" s="281" t="s">
        <v>195</v>
      </c>
      <c r="L64" s="281">
        <v>4720639</v>
      </c>
      <c r="M64" s="284" t="s">
        <v>195</v>
      </c>
      <c r="N64" s="284" t="s">
        <v>195</v>
      </c>
      <c r="O64" s="284" t="s">
        <v>195</v>
      </c>
      <c r="P64" s="324" t="s">
        <v>195</v>
      </c>
      <c r="Q64" s="331" t="s">
        <v>195</v>
      </c>
      <c r="R64" s="281" t="s">
        <v>195</v>
      </c>
      <c r="S64" s="332" t="s">
        <v>195</v>
      </c>
      <c r="T64" s="281">
        <f>SUM(K64:S64)</f>
        <v>4720639</v>
      </c>
    </row>
    <row r="65" ht="19.5" thickTop="1"/>
  </sheetData>
  <sheetProtection/>
  <mergeCells count="18">
    <mergeCell ref="M33:N33"/>
    <mergeCell ref="O33:P33"/>
    <mergeCell ref="B1:C1"/>
    <mergeCell ref="D1:E1"/>
    <mergeCell ref="F1:G1"/>
    <mergeCell ref="H1:I1"/>
    <mergeCell ref="K1:L1"/>
    <mergeCell ref="M1:N1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2016-10-14T02:15:24Z</cp:lastPrinted>
  <dcterms:created xsi:type="dcterms:W3CDTF">2003-11-15T09:12:45Z</dcterms:created>
  <dcterms:modified xsi:type="dcterms:W3CDTF">2016-10-14T02:32:17Z</dcterms:modified>
  <cp:category/>
  <cp:version/>
  <cp:contentType/>
  <cp:contentStatus/>
</cp:coreProperties>
</file>